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cb\Desktop\"/>
    </mc:Choice>
  </mc:AlternateContent>
  <xr:revisionPtr revIDLastSave="0" documentId="13_ncr:1_{A8D4FAE8-3873-4110-A0CE-FD64981C2DB0}" xr6:coauthVersionLast="47" xr6:coauthVersionMax="47" xr10:uidLastSave="{00000000-0000-0000-0000-000000000000}"/>
  <bookViews>
    <workbookView xWindow="-110" yWindow="-110" windowWidth="19420" windowHeight="10300" tabRatio="902" xr2:uid="{00000000-000D-0000-FFFF-FFFF00000000}"/>
  </bookViews>
  <sheets>
    <sheet name="Geography" sheetId="1" r:id="rId1"/>
    <sheet name="Choice not to have an army" sheetId="18" r:id="rId2"/>
    <sheet name="History and Non-militarisation" sheetId="2" r:id="rId3"/>
    <sheet name="Grading" sheetId="3" r:id="rId4"/>
    <sheet name="Membership Organizations" sheetId="13" r:id="rId5"/>
    <sheet name="Peace and Security treaties" sheetId="15" r:id="rId6"/>
    <sheet name="Human rights treaties" sheetId="6" r:id="rId7"/>
    <sheet name="Other lists of non-militarised " sheetId="17" r:id="rId8"/>
    <sheet name="Gender indicators" sheetId="7" r:id="rId9"/>
    <sheet name="Non-militarisation candidates" sheetId="11" r:id="rId10"/>
    <sheet name="Education indicators" sheetId="9" r:id="rId11"/>
    <sheet name="Economic indicators" sheetId="16" r:id="rId12"/>
    <sheet name="Crime and violence indicators" sheetId="19" r:id="rId13"/>
    <sheet name="Updates" sheetId="21"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7" l="1"/>
  <c r="I36" i="17"/>
  <c r="H35" i="17"/>
  <c r="F35" i="17"/>
  <c r="E35" i="17"/>
  <c r="D35" i="17"/>
  <c r="AJ29" i="15"/>
  <c r="AI29" i="15"/>
  <c r="AH29" i="15"/>
  <c r="E36" i="17" l="1"/>
  <c r="G18" i="3"/>
  <c r="G19" i="3"/>
  <c r="G20" i="3"/>
  <c r="G21" i="3"/>
  <c r="G22" i="3"/>
  <c r="G23" i="3"/>
  <c r="G24" i="3"/>
  <c r="G25" i="3"/>
  <c r="G26" i="3"/>
  <c r="G27" i="3"/>
  <c r="C29" i="2"/>
  <c r="D183" i="11"/>
  <c r="D180" i="11"/>
  <c r="B179" i="11"/>
  <c r="D179" i="11" s="1"/>
  <c r="B178" i="11"/>
  <c r="D178" i="11" s="1"/>
  <c r="B177" i="11"/>
  <c r="D177" i="11" s="1"/>
  <c r="B176" i="11"/>
  <c r="D176" i="11" s="1"/>
  <c r="B175" i="11"/>
  <c r="D175" i="11" s="1"/>
  <c r="D174" i="11"/>
  <c r="B173" i="11"/>
  <c r="D173" i="11" s="1"/>
  <c r="B172" i="11"/>
  <c r="D172" i="11" s="1"/>
  <c r="B171" i="11"/>
  <c r="D171" i="11" s="1"/>
  <c r="B170" i="11"/>
  <c r="D170" i="11" s="1"/>
  <c r="D169" i="11"/>
  <c r="B168" i="11"/>
  <c r="D168" i="11" s="1"/>
  <c r="B167" i="11"/>
  <c r="D167" i="11" s="1"/>
  <c r="B166" i="11"/>
  <c r="D166" i="11" s="1"/>
  <c r="D165" i="11"/>
  <c r="B164" i="11"/>
  <c r="D164" i="11" s="1"/>
  <c r="B163" i="11"/>
  <c r="D163" i="11" s="1"/>
  <c r="B162" i="11"/>
  <c r="D162" i="11" s="1"/>
  <c r="B161" i="11"/>
  <c r="D161" i="11" s="1"/>
  <c r="B160" i="11"/>
  <c r="D160" i="11" s="1"/>
  <c r="D159" i="11"/>
  <c r="B158" i="11"/>
  <c r="D158" i="11" s="1"/>
  <c r="B157" i="11"/>
  <c r="D157" i="11" s="1"/>
  <c r="D156" i="11"/>
  <c r="B155" i="11"/>
  <c r="D155" i="11" s="1"/>
  <c r="B154" i="11"/>
  <c r="D154" i="11" s="1"/>
  <c r="D153" i="11"/>
  <c r="B152" i="11"/>
  <c r="D152" i="11" s="1"/>
  <c r="B151" i="11"/>
  <c r="D151" i="11" s="1"/>
  <c r="D150" i="11"/>
  <c r="B149" i="11"/>
  <c r="D149" i="11" s="1"/>
  <c r="B148" i="11"/>
  <c r="D148" i="11" s="1"/>
  <c r="B147" i="11"/>
  <c r="D147" i="11" s="1"/>
  <c r="D146" i="11"/>
  <c r="B145" i="11"/>
  <c r="D145" i="11" s="1"/>
  <c r="D144" i="11"/>
  <c r="D143" i="11"/>
  <c r="B142" i="11"/>
  <c r="D142" i="11" s="1"/>
  <c r="D141" i="11"/>
  <c r="B140" i="11"/>
  <c r="D140" i="11" s="1"/>
  <c r="B139" i="11"/>
  <c r="D139" i="11" s="1"/>
  <c r="D138" i="11"/>
  <c r="B137" i="11"/>
  <c r="D137" i="11" s="1"/>
  <c r="D136" i="11"/>
  <c r="B135" i="11"/>
  <c r="D135" i="11" s="1"/>
  <c r="B134" i="11"/>
  <c r="D134" i="11" s="1"/>
  <c r="B133" i="11"/>
  <c r="D133" i="11" s="1"/>
  <c r="D132" i="11"/>
  <c r="B131" i="11"/>
  <c r="D131" i="11" s="1"/>
  <c r="B130" i="11"/>
  <c r="D130" i="11" s="1"/>
  <c r="B129" i="11"/>
  <c r="D129" i="11" s="1"/>
  <c r="B128" i="11"/>
  <c r="D128" i="11" s="1"/>
  <c r="B127" i="11"/>
  <c r="D127" i="11" s="1"/>
  <c r="D126" i="11"/>
  <c r="B125" i="11"/>
  <c r="D125" i="11" s="1"/>
  <c r="B124" i="11"/>
  <c r="D124" i="11" s="1"/>
  <c r="D123" i="11"/>
  <c r="D122" i="11"/>
  <c r="D121" i="11"/>
  <c r="D120" i="11"/>
  <c r="D119" i="11"/>
  <c r="D118" i="11"/>
  <c r="B117" i="11"/>
  <c r="D117" i="11" s="1"/>
  <c r="D116" i="11"/>
  <c r="B115" i="11"/>
  <c r="D115" i="11" s="1"/>
  <c r="B114" i="11"/>
  <c r="D114" i="11" s="1"/>
  <c r="D113" i="11"/>
  <c r="D112" i="11"/>
  <c r="D111"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77" i="11"/>
  <c r="B68" i="11"/>
  <c r="D68" i="11" s="1"/>
  <c r="B58" i="11"/>
  <c r="D58" i="11" s="1"/>
  <c r="B69" i="11"/>
  <c r="D69" i="11" s="1"/>
  <c r="B46" i="11"/>
  <c r="D46" i="11" s="1"/>
  <c r="B50" i="11"/>
  <c r="D50" i="11" s="1"/>
  <c r="B38" i="11"/>
  <c r="D38" i="11" s="1"/>
  <c r="B34" i="11"/>
  <c r="D34" i="11" s="1"/>
  <c r="B35" i="11"/>
  <c r="D35" i="11" s="1"/>
  <c r="B70" i="11"/>
  <c r="D70" i="11" s="1"/>
  <c r="B42" i="11"/>
  <c r="D42" i="11" s="1"/>
  <c r="B73" i="11"/>
  <c r="D73" i="11" s="1"/>
  <c r="B27" i="11"/>
  <c r="D27" i="11" s="1"/>
  <c r="B49" i="11"/>
  <c r="D49" i="11" s="1"/>
  <c r="B53" i="11"/>
  <c r="D53" i="11" s="1"/>
  <c r="D33" i="11"/>
  <c r="B64" i="11"/>
  <c r="D64" i="11" s="1"/>
  <c r="B43" i="11"/>
  <c r="D43" i="11" s="1"/>
  <c r="D28" i="11"/>
  <c r="B57" i="11"/>
  <c r="D57" i="11" s="1"/>
  <c r="B61" i="11"/>
  <c r="D61" i="11" s="1"/>
  <c r="B71" i="11"/>
  <c r="D71" i="11" s="1"/>
  <c r="B52" i="11"/>
  <c r="D52" i="11" s="1"/>
  <c r="B67" i="11"/>
  <c r="D67" i="11" s="1"/>
  <c r="B75" i="11"/>
  <c r="D75" i="11" s="1"/>
  <c r="B54" i="11"/>
  <c r="D54" i="11" s="1"/>
  <c r="D23" i="11"/>
  <c r="B59" i="11"/>
  <c r="D59" i="11" s="1"/>
  <c r="B63" i="11"/>
  <c r="D63" i="11" s="1"/>
  <c r="B39" i="11"/>
  <c r="D39" i="11" s="1"/>
  <c r="B55" i="11"/>
  <c r="D55" i="11" s="1"/>
  <c r="D24" i="11"/>
  <c r="B65" i="11"/>
  <c r="D65" i="11" s="1"/>
  <c r="B48" i="11"/>
  <c r="D48" i="11" s="1"/>
  <c r="B74" i="11"/>
  <c r="D74" i="11" s="1"/>
  <c r="B72" i="11"/>
  <c r="D72" i="11" s="1"/>
  <c r="D26" i="11"/>
  <c r="B45" i="11"/>
  <c r="D45" i="11" s="1"/>
  <c r="D21" i="11"/>
  <c r="B51" i="11"/>
  <c r="D51" i="11" s="1"/>
  <c r="B60" i="11"/>
  <c r="D60" i="11" s="1"/>
  <c r="B37" i="11"/>
  <c r="D37" i="11" s="1"/>
  <c r="D22" i="11"/>
  <c r="D11" i="11"/>
  <c r="B41" i="11"/>
  <c r="D41" i="11" s="1"/>
  <c r="D32" i="11"/>
  <c r="D25" i="11"/>
  <c r="D31" i="11"/>
  <c r="D17" i="11"/>
  <c r="B56" i="11"/>
  <c r="D56" i="11" s="1"/>
  <c r="D29" i="11"/>
  <c r="B66" i="11"/>
  <c r="D66" i="11" s="1"/>
  <c r="B47" i="11"/>
  <c r="D47" i="11" s="1"/>
  <c r="B8" i="11"/>
  <c r="D8" i="11" s="1"/>
  <c r="B62" i="11"/>
  <c r="D62" i="11" s="1"/>
  <c r="D15" i="11"/>
  <c r="D36" i="11"/>
  <c r="B44" i="11"/>
  <c r="D44" i="11" s="1"/>
  <c r="D16" i="11"/>
  <c r="D18" i="11"/>
  <c r="D13" i="11"/>
  <c r="D20" i="11"/>
  <c r="D19" i="11"/>
  <c r="B40" i="11"/>
  <c r="D40" i="11" s="1"/>
  <c r="D30" i="11"/>
  <c r="D12" i="11"/>
  <c r="D9" i="11"/>
  <c r="D14" i="11"/>
  <c r="B7" i="11"/>
  <c r="D7" i="11" s="1"/>
  <c r="D10" i="11"/>
  <c r="D6" i="11"/>
  <c r="G43" i="3"/>
  <c r="G42" i="3"/>
  <c r="G41" i="3"/>
  <c r="G40" i="3"/>
  <c r="G39" i="3"/>
  <c r="G38" i="3"/>
  <c r="G37" i="3"/>
  <c r="G36" i="3"/>
  <c r="G35" i="3"/>
  <c r="G34" i="3"/>
  <c r="G33" i="3"/>
  <c r="G32" i="3"/>
  <c r="G31" i="3"/>
  <c r="G30" i="3"/>
  <c r="G29" i="3"/>
  <c r="G28" i="3"/>
  <c r="D30" i="1"/>
  <c r="F5" i="1" l="1"/>
  <c r="F28" i="1"/>
  <c r="F15" i="1"/>
  <c r="F16" i="1"/>
  <c r="F24" i="1"/>
  <c r="F11" i="1"/>
  <c r="F26" i="1"/>
  <c r="F12" i="1"/>
  <c r="F4" i="1"/>
  <c r="F17" i="1"/>
  <c r="F20" i="1"/>
  <c r="F7" i="1"/>
  <c r="F22" i="1"/>
  <c r="F3" i="1"/>
  <c r="F18" i="1"/>
  <c r="F21" i="1"/>
  <c r="F14" i="1"/>
  <c r="F10" i="1"/>
  <c r="F6" i="1"/>
  <c r="F13" i="1"/>
  <c r="F23" i="1"/>
  <c r="F27" i="1"/>
  <c r="F8" i="1"/>
  <c r="F25" i="1"/>
  <c r="F19"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author>
  </authors>
  <commentList>
    <comment ref="F2" authorId="0" shapeId="0" xr:uid="{00000000-0006-0000-0000-000001000000}">
      <text>
        <r>
          <rPr>
            <sz val="9"/>
            <color indexed="81"/>
            <rFont val="Tahoma"/>
            <family val="2"/>
          </rPr>
          <t xml:space="preserve">Self-calculated
</t>
        </r>
      </text>
    </comment>
  </commentList>
</comments>
</file>

<file path=xl/sharedStrings.xml><?xml version="1.0" encoding="utf-8"?>
<sst xmlns="http://schemas.openxmlformats.org/spreadsheetml/2006/main" count="1822" uniqueCount="562">
  <si>
    <t>Andorra</t>
  </si>
  <si>
    <t>Cook Islands</t>
  </si>
  <si>
    <t>Costa Rica</t>
  </si>
  <si>
    <t>Dominica</t>
  </si>
  <si>
    <t>Grenada</t>
  </si>
  <si>
    <t>Haiti</t>
  </si>
  <si>
    <t>Iceland</t>
  </si>
  <si>
    <t>Kiribati</t>
  </si>
  <si>
    <t>Liechtenstein</t>
  </si>
  <si>
    <t>Marshall Islands</t>
  </si>
  <si>
    <t>Mauritius</t>
  </si>
  <si>
    <t>Micronésia (Federated state of)</t>
  </si>
  <si>
    <t>Monaco</t>
  </si>
  <si>
    <t>Nauru</t>
  </si>
  <si>
    <t>Niue</t>
  </si>
  <si>
    <t>Palau</t>
  </si>
  <si>
    <t>Panama</t>
  </si>
  <si>
    <t>Samoa</t>
  </si>
  <si>
    <t>San Marino</t>
  </si>
  <si>
    <t>Tuvalu</t>
  </si>
  <si>
    <t>Vanuatu</t>
  </si>
  <si>
    <t>Vatican (Holy See)</t>
  </si>
  <si>
    <t>Size (Km2)</t>
  </si>
  <si>
    <t>Population</t>
  </si>
  <si>
    <t>Colonne1</t>
  </si>
  <si>
    <t>Density</t>
  </si>
  <si>
    <t>Date census</t>
  </si>
  <si>
    <t>Ratio male-female</t>
  </si>
  <si>
    <t>n</t>
  </si>
  <si>
    <t>Total</t>
  </si>
  <si>
    <t>Average</t>
  </si>
  <si>
    <t>Demiliarisation date</t>
  </si>
  <si>
    <t>Region</t>
  </si>
  <si>
    <t>Europe</t>
  </si>
  <si>
    <t>Oceania</t>
  </si>
  <si>
    <t>Central America</t>
  </si>
  <si>
    <t xml:space="preserve">Carribean isles </t>
  </si>
  <si>
    <t>Indian Ocean (Africa)</t>
  </si>
  <si>
    <t>Europe :                         6</t>
  </si>
  <si>
    <t>Africa :                            1</t>
  </si>
  <si>
    <t>Oceania:                       11</t>
  </si>
  <si>
    <t>x</t>
  </si>
  <si>
    <t xml:space="preserve">Demilitarization </t>
  </si>
  <si>
    <t>Still believes it has an army</t>
  </si>
  <si>
    <t>Defence force reintegrated in the police</t>
  </si>
  <si>
    <t>Unsizeable</t>
  </si>
  <si>
    <t>Comment</t>
  </si>
  <si>
    <t>Country</t>
  </si>
  <si>
    <t>Legal criteria</t>
  </si>
  <si>
    <t>Police only</t>
  </si>
  <si>
    <t>Special permanent unites</t>
  </si>
  <si>
    <t>Presence of heavy weapons</t>
  </si>
  <si>
    <t>Result</t>
  </si>
  <si>
    <t>Rank</t>
  </si>
  <si>
    <t>Vatican (Holy see)</t>
  </si>
  <si>
    <t>Micronesia (federated state of)</t>
  </si>
  <si>
    <t>Solomon Islands</t>
  </si>
  <si>
    <t>St Lucia</t>
  </si>
  <si>
    <t>St Vincent and the Grenadines</t>
  </si>
  <si>
    <t>Haïti</t>
  </si>
  <si>
    <t>St Kitts and Nevis</t>
  </si>
  <si>
    <t>1= Army is banned</t>
  </si>
  <si>
    <t>0 = no</t>
  </si>
  <si>
    <t>1.5 = Army is banned in times of peace</t>
  </si>
  <si>
    <t>1= yes (within the police)</t>
  </si>
  <si>
    <t xml:space="preserve">2 = Conclusive Silence </t>
  </si>
  <si>
    <t>2 = yes (without the police)</t>
  </si>
  <si>
    <t>3 = Simple silence</t>
  </si>
  <si>
    <t>4 = Army banned but by treaty</t>
  </si>
  <si>
    <t>Presence of weapons</t>
  </si>
  <si>
    <t>5 = Some clauses on the army</t>
  </si>
  <si>
    <t>0 = No</t>
  </si>
  <si>
    <t>6 = Full legal existence of the army</t>
  </si>
  <si>
    <t>1 = Cost guard</t>
  </si>
  <si>
    <t>2 = Others</t>
  </si>
  <si>
    <t>1 = yes</t>
  </si>
  <si>
    <t>2 = no</t>
  </si>
  <si>
    <t>Female suffrage</t>
  </si>
  <si>
    <t>date</t>
  </si>
  <si>
    <t>Maldives</t>
  </si>
  <si>
    <t>Costa-Rica</t>
  </si>
  <si>
    <t>Maurice</t>
  </si>
  <si>
    <t>San-Marino</t>
  </si>
  <si>
    <t>Micronésie</t>
  </si>
  <si>
    <t>Vatican</t>
  </si>
  <si>
    <t>Gender issues</t>
  </si>
  <si>
    <t>Y</t>
  </si>
  <si>
    <t>N</t>
  </si>
  <si>
    <t>Y/N</t>
  </si>
  <si>
    <t xml:space="preserve">NB Men (army) </t>
  </si>
  <si>
    <t>Ratio</t>
  </si>
  <si>
    <t>Antigua and Barbuda</t>
  </si>
  <si>
    <t>Seychelles</t>
  </si>
  <si>
    <t>Tonga</t>
  </si>
  <si>
    <t>Belize</t>
  </si>
  <si>
    <t>Barbados</t>
  </si>
  <si>
    <t>Bahamas</t>
  </si>
  <si>
    <t>Brunei</t>
  </si>
  <si>
    <t>Malta</t>
  </si>
  <si>
    <t>Surinam</t>
  </si>
  <si>
    <t>Luxemburg</t>
  </si>
  <si>
    <t>Equatorial Guinea</t>
  </si>
  <si>
    <t>Cap-Verde</t>
  </si>
  <si>
    <t>Bouthan</t>
  </si>
  <si>
    <t>Montenegro</t>
  </si>
  <si>
    <t>Guyana</t>
  </si>
  <si>
    <t>Bahreïn</t>
  </si>
  <si>
    <t>Comores</t>
  </si>
  <si>
    <t>Djibouti</t>
  </si>
  <si>
    <t>Qatar</t>
  </si>
  <si>
    <t>Fidji</t>
  </si>
  <si>
    <t>Cyprus</t>
  </si>
  <si>
    <t>Timor leste</t>
  </si>
  <si>
    <t>Gabon</t>
  </si>
  <si>
    <t>Trinidad and Tobago</t>
  </si>
  <si>
    <t>Estonia</t>
  </si>
  <si>
    <t>Guinea-Bissau</t>
  </si>
  <si>
    <t>Gambia</t>
  </si>
  <si>
    <t>Lesotho</t>
  </si>
  <si>
    <t>Slovenia</t>
  </si>
  <si>
    <t>Macedonia</t>
  </si>
  <si>
    <t>Namibia</t>
  </si>
  <si>
    <t>Letonia</t>
  </si>
  <si>
    <t>Mongolia</t>
  </si>
  <si>
    <t>Jamaica</t>
  </si>
  <si>
    <t>Koweït</t>
  </si>
  <si>
    <t>Mauritania</t>
  </si>
  <si>
    <t>Albania</t>
  </si>
  <si>
    <t>Lituania</t>
  </si>
  <si>
    <t>Liberia</t>
  </si>
  <si>
    <t>Congo-Brazaville</t>
  </si>
  <si>
    <t>Moldavia</t>
  </si>
  <si>
    <t>Bosnia-Herzegonvie</t>
  </si>
  <si>
    <t>Irland</t>
  </si>
  <si>
    <t>Central Africa</t>
  </si>
  <si>
    <t>Georgia</t>
  </si>
  <si>
    <t>Croatia</t>
  </si>
  <si>
    <t>Kirghizistan</t>
  </si>
  <si>
    <t>Slovaquia</t>
  </si>
  <si>
    <t>Nicaragua</t>
  </si>
  <si>
    <t>Sierra Leone</t>
  </si>
  <si>
    <t>Paraguay</t>
  </si>
  <si>
    <t>Papoua New-Guinea</t>
  </si>
  <si>
    <t>Tadjikistan</t>
  </si>
  <si>
    <t>Honduras</t>
  </si>
  <si>
    <t>Benin</t>
  </si>
  <si>
    <t>Guinea</t>
  </si>
  <si>
    <t>Togo</t>
  </si>
  <si>
    <t>Swaziland</t>
  </si>
  <si>
    <t>Zambia</t>
  </si>
  <si>
    <t>Mali</t>
  </si>
  <si>
    <t>Senegal</t>
  </si>
  <si>
    <t>Malawi</t>
  </si>
  <si>
    <t>Niger</t>
  </si>
  <si>
    <t>Burkina Faso</t>
  </si>
  <si>
    <t>Botswana</t>
  </si>
  <si>
    <t>Ivory Coast</t>
  </si>
  <si>
    <t>Madagascar</t>
  </si>
  <si>
    <t>Mozambique</t>
  </si>
  <si>
    <t>Ghana</t>
  </si>
  <si>
    <t>To compare</t>
  </si>
  <si>
    <t>Switzerland</t>
  </si>
  <si>
    <t>Countries without armies</t>
  </si>
  <si>
    <t>Nb Men (Police)</t>
  </si>
  <si>
    <t>Ratio 0.000</t>
  </si>
  <si>
    <t>Demilitarisation candidate ?</t>
  </si>
  <si>
    <t>A</t>
  </si>
  <si>
    <t>B</t>
  </si>
  <si>
    <t>C</t>
  </si>
  <si>
    <t>D</t>
  </si>
  <si>
    <t>Possible</t>
  </si>
  <si>
    <t>Saint Vincent and the Grenadines</t>
  </si>
  <si>
    <t>Saint Lucia</t>
  </si>
  <si>
    <t>Saint Kitts and Nevis</t>
  </si>
  <si>
    <t>?</t>
  </si>
  <si>
    <t>All in Europe</t>
  </si>
  <si>
    <t>To be found / US Influence</t>
  </si>
  <si>
    <t>To be found / History of non-violence</t>
  </si>
  <si>
    <t>Size</t>
  </si>
  <si>
    <t>Protector</t>
  </si>
  <si>
    <t>To be confirmed</t>
  </si>
  <si>
    <t>No military choice made in aftermath of events 1999-2003 / Ministry of peace</t>
  </si>
  <si>
    <t>Ministry of peace</t>
  </si>
  <si>
    <t>Admission</t>
  </si>
  <si>
    <t>Founder</t>
  </si>
  <si>
    <t>obs</t>
  </si>
  <si>
    <t>y</t>
  </si>
  <si>
    <t>Micronesia</t>
  </si>
  <si>
    <t>Location</t>
  </si>
  <si>
    <t>Size and population</t>
  </si>
  <si>
    <t>Hemisphere</t>
  </si>
  <si>
    <t>S</t>
  </si>
  <si>
    <t>Yes</t>
  </si>
  <si>
    <t>No</t>
  </si>
  <si>
    <t>22 / 4</t>
  </si>
  <si>
    <t>17  / 9</t>
  </si>
  <si>
    <t>Foundation</t>
  </si>
  <si>
    <t>Name</t>
  </si>
  <si>
    <t>N°</t>
  </si>
  <si>
    <t>~1740</t>
  </si>
  <si>
    <t>~</t>
  </si>
  <si>
    <t>Born without an army</t>
  </si>
  <si>
    <t>Statehood</t>
  </si>
  <si>
    <t>Non-militarisation</t>
  </si>
  <si>
    <t>Choice</t>
  </si>
  <si>
    <t xml:space="preserve">More research needed </t>
  </si>
  <si>
    <t>Yes/ No</t>
  </si>
  <si>
    <t>Year Established</t>
  </si>
  <si>
    <t>Remilitarisation</t>
  </si>
  <si>
    <t>Deliberate choice not to have an army</t>
  </si>
  <si>
    <t>Death Penalty</t>
  </si>
  <si>
    <t>7.2015</t>
  </si>
  <si>
    <t>p</t>
  </si>
  <si>
    <t>Last execution</t>
  </si>
  <si>
    <r>
      <t xml:space="preserve">Expressed </t>
    </r>
    <r>
      <rPr>
        <sz val="10"/>
        <rFont val="Arial"/>
        <family val="2"/>
      </rPr>
      <t>(UPR 1st cycle)</t>
    </r>
  </si>
  <si>
    <t>Done during WWII / Attitude during cod wars</t>
  </si>
  <si>
    <t>Saint-Kitts and Nevis</t>
  </si>
  <si>
    <t>Saint-Lucia</t>
  </si>
  <si>
    <t>Saint-Vincent and the Grenadines</t>
  </si>
  <si>
    <t>UN</t>
  </si>
  <si>
    <t>Regional security organisations</t>
  </si>
  <si>
    <t>North = N</t>
  </si>
  <si>
    <t>South =  S</t>
  </si>
  <si>
    <t>African Union</t>
  </si>
  <si>
    <t xml:space="preserve"> </t>
  </si>
  <si>
    <t>Saint-Kitts and Nevis*</t>
  </si>
  <si>
    <t>Climate change</t>
  </si>
  <si>
    <t>a</t>
  </si>
  <si>
    <t>b</t>
  </si>
  <si>
    <t>c</t>
  </si>
  <si>
    <t xml:space="preserve">b = these countries would be seriously affected / territory or capital loss </t>
  </si>
  <si>
    <t>a = these countries are threatened with total destruction</t>
  </si>
  <si>
    <t xml:space="preserve">c = these countries would be affected but uncertainty as to how </t>
  </si>
  <si>
    <t>Comment2</t>
  </si>
  <si>
    <t>Informal</t>
  </si>
  <si>
    <t>Australia</t>
  </si>
  <si>
    <t>New-Zealand / Cooperative</t>
  </si>
  <si>
    <t>Friendaship treaty France and Spain / In case of need only</t>
  </si>
  <si>
    <t>USA</t>
  </si>
  <si>
    <t>France / Cooperative</t>
  </si>
  <si>
    <t>Italy</t>
  </si>
  <si>
    <t>P= Practicallly no death penalty, though not legally.</t>
  </si>
  <si>
    <t>Nato -&gt; 1949 required a defense treaty with the USA signed in 1951, reviewed in 2006.</t>
  </si>
  <si>
    <t>Indirect</t>
  </si>
  <si>
    <t>7  Formal / 2 Informal / 1 Through collective security</t>
  </si>
  <si>
    <t>Country name</t>
  </si>
  <si>
    <t>Antartica</t>
  </si>
  <si>
    <t>Deep sea bed</t>
  </si>
  <si>
    <t>Nuclear and weapons of mass destruction only</t>
  </si>
  <si>
    <t>The Moon and other celestial bodies</t>
  </si>
  <si>
    <t>Svalbarg / Sptizbergen</t>
  </si>
  <si>
    <r>
      <rPr>
        <sz val="10"/>
        <rFont val="Calibri"/>
        <family val="2"/>
      </rPr>
      <t>Å</t>
    </r>
    <r>
      <rPr>
        <sz val="10"/>
        <rFont val="Arial"/>
        <family val="2"/>
      </rPr>
      <t>land Ilands (Finlande)</t>
    </r>
  </si>
  <si>
    <t>Others …</t>
  </si>
  <si>
    <t>Peace Zones de paix</t>
  </si>
  <si>
    <t>Colombia</t>
  </si>
  <si>
    <t>Philipnnes</t>
  </si>
  <si>
    <t>Salvador</t>
  </si>
  <si>
    <t>Various disarmament zones</t>
  </si>
  <si>
    <t>Various buffer zones</t>
  </si>
  <si>
    <t>Territories without armies or demilitarised</t>
  </si>
  <si>
    <t>South America</t>
  </si>
  <si>
    <t xml:space="preserve">Unsizeable </t>
  </si>
  <si>
    <t>Proof available. At some point made the choice.</t>
  </si>
  <si>
    <t>Defence force always integrated in the police</t>
  </si>
  <si>
    <t>NATO</t>
  </si>
  <si>
    <t>Commonwealth member</t>
  </si>
  <si>
    <t>Pacific Islands Forum</t>
  </si>
  <si>
    <t>Organisation of eastern Carribbean States</t>
  </si>
  <si>
    <t>United Nations</t>
  </si>
  <si>
    <t>To be completed</t>
  </si>
  <si>
    <t>A = Yes</t>
  </si>
  <si>
    <t>B = May be yes</t>
  </si>
  <si>
    <t>C = May be</t>
  </si>
  <si>
    <t>D = No but may be</t>
  </si>
  <si>
    <t>N = No</t>
  </si>
  <si>
    <t>To be encouraged</t>
  </si>
  <si>
    <t>Eventually</t>
  </si>
  <si>
    <t>Lithuania</t>
  </si>
  <si>
    <r>
      <t xml:space="preserve">I. This page lists countries wiht less than 20,000 men in their army. </t>
    </r>
    <r>
      <rPr>
        <i/>
        <sz val="11"/>
        <color theme="1"/>
        <rFont val="Calibri"/>
        <family val="2"/>
        <scheme val="minor"/>
      </rPr>
      <t>Data only partly updated.</t>
    </r>
  </si>
  <si>
    <t xml:space="preserve">II. Scrolling down it shows the ratio of policemen for inhabitants for the nonmilitarised countries </t>
  </si>
  <si>
    <t>III. And then a subjective evaluation of the demilitarisation potentials of the countries listed in I.</t>
  </si>
  <si>
    <t>Work in progress</t>
  </si>
  <si>
    <t>Others</t>
  </si>
  <si>
    <r>
      <rPr>
        <b/>
        <sz val="11"/>
        <color theme="1"/>
        <rFont val="Calibri"/>
        <family val="2"/>
        <scheme val="minor"/>
      </rPr>
      <t>Protector</t>
    </r>
    <r>
      <rPr>
        <sz val="11"/>
        <color theme="1"/>
        <rFont val="Calibri"/>
        <family val="2"/>
        <scheme val="minor"/>
      </rPr>
      <t xml:space="preserve"> </t>
    </r>
    <r>
      <rPr>
        <i/>
        <sz val="11"/>
        <color theme="1"/>
        <rFont val="Calibri"/>
        <family val="2"/>
        <scheme val="minor"/>
      </rPr>
      <t>(Reminder: all countries also rely on collective security, a way or another)</t>
    </r>
  </si>
  <si>
    <t>Organisation for security and cooperation in Europe</t>
  </si>
  <si>
    <t>6= All</t>
  </si>
  <si>
    <t>1 = All</t>
  </si>
  <si>
    <t>11 = All are members</t>
  </si>
  <si>
    <t>5 = All</t>
  </si>
  <si>
    <t>Organisation of American States</t>
  </si>
  <si>
    <t>8 = All</t>
  </si>
  <si>
    <t>Settlement of disputes</t>
  </si>
  <si>
    <t xml:space="preserve">Humanitarian law </t>
  </si>
  <si>
    <t>Weapons</t>
  </si>
  <si>
    <t>Nuclear</t>
  </si>
  <si>
    <t>Space</t>
  </si>
  <si>
    <t>Protection of Cultural Property</t>
  </si>
  <si>
    <t>Last update 13.10.2015</t>
  </si>
  <si>
    <t>Membership</t>
  </si>
  <si>
    <t>ICJ automatic clause</t>
  </si>
  <si>
    <t>Geneva 1949, four conventions</t>
  </si>
  <si>
    <t>International Criminal court</t>
  </si>
  <si>
    <r>
      <t xml:space="preserve">Disarmament conference </t>
    </r>
    <r>
      <rPr>
        <b/>
        <i/>
        <sz val="10"/>
        <rFont val="Arial"/>
        <family val="2"/>
      </rPr>
      <t>(Observers 2014)</t>
    </r>
  </si>
  <si>
    <t>Geneva Gas Prot. 1925</t>
  </si>
  <si>
    <t>Biological weapons</t>
  </si>
  <si>
    <t>Conventional weapons 1980</t>
  </si>
  <si>
    <t>CCW  Prot. I 1980</t>
  </si>
  <si>
    <t xml:space="preserve"> CCW Prot. II 1980</t>
  </si>
  <si>
    <t>CCW Prot. III 1980</t>
  </si>
  <si>
    <t>CCW Prot. IV 1995</t>
  </si>
  <si>
    <t>CCW Prot. II a 1996</t>
  </si>
  <si>
    <t>CCW Amdt 2001</t>
  </si>
  <si>
    <t>CCW Prot. V 2003</t>
  </si>
  <si>
    <t>Chemical Wapons 1993</t>
  </si>
  <si>
    <t>Mines Ban Treaty 1997</t>
  </si>
  <si>
    <t>Cluster Munitions 2008</t>
  </si>
  <si>
    <t>Treaty of Non Proliferation</t>
  </si>
  <si>
    <t>Hague Conv. 1954</t>
  </si>
  <si>
    <t>Hague Prot. 1954</t>
  </si>
  <si>
    <t>Hague Prot. 1999</t>
  </si>
  <si>
    <t>Reciprocity</t>
  </si>
  <si>
    <t>R</t>
  </si>
  <si>
    <t>21.05.2015</t>
  </si>
  <si>
    <t>SU</t>
  </si>
  <si>
    <t>Universal</t>
  </si>
  <si>
    <t>31.08.2015</t>
  </si>
  <si>
    <t>01.10.2015</t>
  </si>
  <si>
    <t>23.07.2015</t>
  </si>
  <si>
    <t xml:space="preserve">A </t>
  </si>
  <si>
    <t>Saint Vincent &amp; Grenadine</t>
  </si>
  <si>
    <t>29.07.2015</t>
  </si>
  <si>
    <t>04.09.2015</t>
  </si>
  <si>
    <r>
      <t>(*) Niue</t>
    </r>
    <r>
      <rPr>
        <sz val="8"/>
        <rFont val="Verdana"/>
        <family val="2"/>
      </rPr>
      <t>.</t>
    </r>
    <r>
      <rPr>
        <b/>
        <sz val="8"/>
        <rFont val="Verdana"/>
        <family val="2"/>
      </rPr>
      <t xml:space="preserve"> </t>
    </r>
    <r>
      <rPr>
        <sz val="8"/>
        <rFont val="Verdana"/>
        <family val="2"/>
      </rPr>
      <t>As evidenced by paragraph 10(1) read together with sub-paragraph 10(3)(b) of New Zealand's 1958 Geneva Conventions Act adopted in anticipation of New Zealand's accessions (2 May 1959) to the Four Geneva Conventions of 1949, Niue's Geneva Conventions Act 1958 (published most recently in Niue Laws 2006, vol. 2, p. 877), bearing in mind the rule as expressed in Article 29 of the 1969 Vienna Convention on the Law of Treaties, and following discussions with relevant authorities, the International Committee of the Red Cross considers that the 1959 New Zealand accessions cover the territory of Niue.</t>
    </r>
  </si>
  <si>
    <t>R = Ratification</t>
  </si>
  <si>
    <t>S = Signature</t>
  </si>
  <si>
    <t>SU = Succession</t>
  </si>
  <si>
    <t>Source: ICRC, updated until 5.10.2015</t>
  </si>
  <si>
    <t>https://www.icrc.org/ihl</t>
  </si>
  <si>
    <t>A = Accession</t>
  </si>
  <si>
    <t>Protocol for the Prohibition of the Use of Asphyxiating, Poisonous or Other Gases, and Warfare, Geneva, 17 June 1925.</t>
  </si>
  <si>
    <t>BWC 1972</t>
  </si>
  <si>
    <t>Convention on the Prohibition of the Development, Production and Stockpiling of Bacteriological (Biological) and Toxin Weapons and on their Destruction.</t>
  </si>
  <si>
    <t>Opened for Signature at London, Moscow and Washington. 10 April 1972.</t>
  </si>
  <si>
    <t>CCW 1980</t>
  </si>
  <si>
    <t xml:space="preserve">Convention on Prohibitions or Restrictions on the Use of Certain Conventional Weapons which may be deemed to be Excessively Injurious </t>
  </si>
  <si>
    <t>or to have Indiscriminate Effects. Geneva, 10 October 1980.</t>
  </si>
  <si>
    <t>CCW Prot. I 1980</t>
  </si>
  <si>
    <t>Protocol on non-detectable fragments (I).</t>
  </si>
  <si>
    <t>CCW Prot. II 1980</t>
  </si>
  <si>
    <t>Protocol on prohibitions or restrictions on the use of mines, booby-traps and other devices (II).</t>
  </si>
  <si>
    <t>Protocol on prohibitions or restrictions on the use of incendiary weapons (III).</t>
  </si>
  <si>
    <t>Protocol on Blinding Laser Weapons (Protocol IV to the 1980 Convention), 13 October 1995.</t>
  </si>
  <si>
    <t>CCW Prot. IIa 1996</t>
  </si>
  <si>
    <t>Protocol on Prohibitions or Restrictions on the Use of Mines, Booby-Traps and Other Devices as amended on 3 May 1996 (Protocol II to the 1980 Convention).</t>
  </si>
  <si>
    <t xml:space="preserve">Amendment to the Convention on Prohibitions or Restrictions on the Use of Certain Conventional Weapons which may be deemed </t>
  </si>
  <si>
    <t>to be Excessively Injurious or to have Indiscriminate Effects (with Protocols I, II and III), Geneva 21 December 2001.</t>
  </si>
  <si>
    <t>Protocol on Explosive Remnants of War to the Convention on Prohibitions or Restrictions on the Use of Certain Conventional Weapons which may be deemed</t>
  </si>
  <si>
    <t>to be Excessively Injurious or to have Indiscriminate Effects (with Protocols I, II and III). Geneva, 28 November 2003.</t>
  </si>
  <si>
    <t>CWC 1993</t>
  </si>
  <si>
    <t>Convention on the Prohibition of the Development, Production, Stockpiling and Use of Chemical Weapons and on their Destruction, Paris 13 January 1993.</t>
  </si>
  <si>
    <t>Ottawa Treaty 1997</t>
  </si>
  <si>
    <t>Convention on the Prohibition of the Use, Stockpiling, Production and Transfer of Anti-Personnel Mines and on their Destruction, Oslo, 18 September 1997.</t>
  </si>
  <si>
    <t>x*</t>
  </si>
  <si>
    <t>X* = Agreement for non-trial with the US</t>
  </si>
  <si>
    <r>
      <t xml:space="preserve">Local denuclearisation treaties                </t>
    </r>
    <r>
      <rPr>
        <i/>
        <sz val="9"/>
        <rFont val="Arial"/>
        <family val="2"/>
      </rPr>
      <t>(To be completed)</t>
    </r>
  </si>
  <si>
    <r>
      <t xml:space="preserve">Others                                  </t>
    </r>
    <r>
      <rPr>
        <i/>
        <sz val="9"/>
        <rFont val="Arial"/>
        <family val="2"/>
      </rPr>
      <t>(To be completed)</t>
    </r>
  </si>
  <si>
    <t>Moon and other celestial bodies</t>
  </si>
  <si>
    <t>Country Name</t>
  </si>
  <si>
    <t xml:space="preserve">Human rights </t>
  </si>
  <si>
    <t>ICESCR</t>
  </si>
  <si>
    <t>ICCPR</t>
  </si>
  <si>
    <t>ICERD</t>
  </si>
  <si>
    <t>CEDAW</t>
  </si>
  <si>
    <t>CAT</t>
  </si>
  <si>
    <t>CRC</t>
  </si>
  <si>
    <t>CRPD</t>
  </si>
  <si>
    <t>ICESCR - OP</t>
  </si>
  <si>
    <t>ICCPR-OP1</t>
  </si>
  <si>
    <t>ICCPR-OP2</t>
  </si>
  <si>
    <t>OP-CEDAW</t>
  </si>
  <si>
    <t>OP-CAT</t>
  </si>
  <si>
    <t>OP-CRC-AC</t>
  </si>
  <si>
    <t>OP-CRC-SC</t>
  </si>
  <si>
    <t>OP-CRC-IC</t>
  </si>
  <si>
    <t>ICMW</t>
  </si>
  <si>
    <t>CPED</t>
  </si>
  <si>
    <t>OP-CRPD</t>
  </si>
  <si>
    <t>Genocide</t>
  </si>
  <si>
    <t>International Convention on the Elimination of All Forms of Racial Discrimination</t>
  </si>
  <si>
    <t>21 Dec 1965</t>
  </si>
  <si>
    <t>CERD</t>
  </si>
  <si>
    <t>International Covenant on Civil and Political Rights</t>
  </si>
  <si>
    <t>16 Dec 1966</t>
  </si>
  <si>
    <t>CCPR</t>
  </si>
  <si>
    <t>International Covenant on Economic, Social and Cultural Rights</t>
  </si>
  <si>
    <t>CESCR</t>
  </si>
  <si>
    <t>Convention on the Elimination of All Forms of Discrimination against Women</t>
  </si>
  <si>
    <t>18 Dec 1979</t>
  </si>
  <si>
    <t>Convention against Torture and Other Cruel, Inhuman or Degrading Treatment or Punishment</t>
  </si>
  <si>
    <t>10 Dec 1984</t>
  </si>
  <si>
    <t>Convention on the Rights of the Child</t>
  </si>
  <si>
    <t>International Convention on the Protection of the Rights of All Migrant Workers and Members of Their Families</t>
  </si>
  <si>
    <t>18 Dec 1990</t>
  </si>
  <si>
    <t>CMW</t>
  </si>
  <si>
    <t>International Convention for the Protection of All Persons from Enforced Disappearance</t>
  </si>
  <si>
    <t>20 Dec 2006</t>
  </si>
  <si>
    <t>CED</t>
  </si>
  <si>
    <t>Convention on the Rights of Persons with Disabilities</t>
  </si>
  <si>
    <t>13 Dec 2006</t>
  </si>
  <si>
    <t>Optional Protocol to the Covenant on Economic, Social and Cultural Rights</t>
  </si>
  <si>
    <t>10 Dec 2008</t>
  </si>
  <si>
    <t>Optional Protocol to the International Covenant on Civil and Political Rights</t>
  </si>
  <si>
    <t>Second Optional Protocol to the International Covenant on Civil and Political Rights, aiming at the abolition of the death penalty</t>
  </si>
  <si>
    <t>15 Dec 1989</t>
  </si>
  <si>
    <t>Optional Protocol to the Convention on the Elimination of Discrimination against Women</t>
  </si>
  <si>
    <t>10 Dec 1999</t>
  </si>
  <si>
    <t>Optional protocol to the Convention on the Rights of the Child on the involvement of children in armed conflict</t>
  </si>
  <si>
    <t>25 May 2000</t>
  </si>
  <si>
    <t>Optional protocol to the Convention on the Rights of the Child on the sale of children, child prostitution and child pornography</t>
  </si>
  <si>
    <t>Optional Protocol to the Convention on the Rights of the Child on a communications procedure</t>
  </si>
  <si>
    <t>14 Apr 2014</t>
  </si>
  <si>
    <t>Optional Protocol to the Convention against Torture and Other Cruel, Inhuman or Degrading Treatment or Punishment</t>
  </si>
  <si>
    <t>18 Dec 2002</t>
  </si>
  <si>
    <t>SPT</t>
  </si>
  <si>
    <t>Optional Protocol to the Convention on the Rights of Persons with Disabilities</t>
  </si>
  <si>
    <t>12 Dec 2006</t>
  </si>
  <si>
    <t>Date</t>
  </si>
  <si>
    <t>Monitoring Body</t>
  </si>
  <si>
    <r>
      <t xml:space="preserve">Regional human rights organisations </t>
    </r>
    <r>
      <rPr>
        <i/>
        <sz val="11"/>
        <color theme="1"/>
        <rFont val="Calibri"/>
        <family val="2"/>
        <scheme val="minor"/>
      </rPr>
      <t>(To be completed)</t>
    </r>
  </si>
  <si>
    <t xml:space="preserve">To be completed through further research </t>
  </si>
  <si>
    <t>25</t>
  </si>
  <si>
    <t>X = Yes</t>
  </si>
  <si>
    <t>N= No</t>
  </si>
  <si>
    <t>Obs= Observator</t>
  </si>
  <si>
    <t>(*)</t>
  </si>
  <si>
    <t>Protocol III</t>
  </si>
  <si>
    <t>Protocol II</t>
  </si>
  <si>
    <t>Declaration protocole I</t>
  </si>
  <si>
    <t>Protocole I</t>
  </si>
  <si>
    <t>n = No death penalty</t>
  </si>
  <si>
    <t>N =</t>
  </si>
  <si>
    <t>Pr. Akira MAEDA</t>
  </si>
  <si>
    <t>Wikipedia</t>
  </si>
  <si>
    <t>English</t>
  </si>
  <si>
    <t>French</t>
  </si>
  <si>
    <t xml:space="preserve">Wikipedia list fo countries without armed forces </t>
  </si>
  <si>
    <t>Listed</t>
  </si>
  <si>
    <t>Absent</t>
  </si>
  <si>
    <t>Listed2</t>
  </si>
  <si>
    <t>Absent2</t>
  </si>
  <si>
    <t>Luxembourg</t>
  </si>
  <si>
    <t xml:space="preserve">Maldives </t>
  </si>
  <si>
    <t xml:space="preserve">A = Without armed forces </t>
  </si>
  <si>
    <t xml:space="preserve">B = With partial armed forces </t>
  </si>
  <si>
    <r>
      <t xml:space="preserve">Maeda Akira, </t>
    </r>
    <r>
      <rPr>
        <i/>
        <sz val="12"/>
        <rFont val="Times New Roman"/>
        <family val="1"/>
      </rPr>
      <t>Guntai no nai kokka : 27 no kuniguni to hitobito</t>
    </r>
    <r>
      <rPr>
        <sz val="12"/>
        <rFont val="Times New Roman"/>
        <family val="1"/>
      </rPr>
      <t xml:space="preserve"> (Japanese; 27 countries without armies), Nihon Hyō</t>
    </r>
    <r>
      <rPr>
        <sz val="12"/>
        <rFont val="Garamond"/>
        <family val="1"/>
      </rPr>
      <t xml:space="preserve">ronsha, </t>
    </r>
    <r>
      <rPr>
        <sz val="12"/>
        <rFont val="Times New Roman"/>
        <family val="1"/>
      </rPr>
      <t>Tokyo, 2009.</t>
    </r>
  </si>
  <si>
    <t>https://en.wikipedia.org/wiki/List_of_countries_without_armed_forces</t>
  </si>
  <si>
    <t>https://fr.wikipedia.org/wiki/Liste_des_pays_qui_ne_poss%C3%A8dent_pas_d%27arm%C3%A9e</t>
  </si>
  <si>
    <t>APRED</t>
  </si>
  <si>
    <t>List</t>
  </si>
  <si>
    <t>Countries listed</t>
  </si>
  <si>
    <t>World population (mid-2016)</t>
  </si>
  <si>
    <t>Territories potentially coming to independance in the near future</t>
  </si>
  <si>
    <t>Palestine</t>
  </si>
  <si>
    <t>Greenland</t>
  </si>
  <si>
    <t>Catalognia</t>
  </si>
  <si>
    <t>Scotland</t>
  </si>
  <si>
    <t>New-Caledonia</t>
  </si>
  <si>
    <t>Bougainville</t>
  </si>
  <si>
    <r>
      <t xml:space="preserve">Arms Trade Treaty 2013       </t>
    </r>
    <r>
      <rPr>
        <sz val="9"/>
        <rFont val="Arial"/>
        <family val="2"/>
      </rPr>
      <t>(Last update 11.2015)</t>
    </r>
  </si>
  <si>
    <t>Source the military balance at the best 2012 edition</t>
  </si>
  <si>
    <t>Choice not to have an army</t>
  </si>
  <si>
    <t>Clear choice or assumed situation</t>
  </si>
  <si>
    <t>Choice by treaty with another country</t>
  </si>
  <si>
    <t>T</t>
  </si>
  <si>
    <t>Demilitarisation</t>
  </si>
  <si>
    <t>NATO membership</t>
  </si>
  <si>
    <t>Constitution</t>
  </si>
  <si>
    <t>Demilitarisation / Constitution</t>
  </si>
  <si>
    <t>Further explanation (summary)</t>
  </si>
  <si>
    <t>TOTALS</t>
  </si>
  <si>
    <t>Forces always integrated in the police</t>
  </si>
  <si>
    <t>Treaty</t>
  </si>
  <si>
    <t>Reconstruction of institutions without establishing  an army</t>
  </si>
  <si>
    <t>N = State policy does not make it clear if it has an army or not; yet these two countries clearly fit in our criteria</t>
  </si>
  <si>
    <t>Further explanation needed</t>
  </si>
  <si>
    <t>Further explanation needed; possibly a non-violent tradition</t>
  </si>
  <si>
    <t>Y / T</t>
  </si>
  <si>
    <t>History. Stands as such: non-militarised</t>
  </si>
  <si>
    <t>Y ?</t>
  </si>
  <si>
    <t>S = size of the country is below the smalest country in the world with an army (Antigua and Barbuda)</t>
  </si>
  <si>
    <t>Pays</t>
  </si>
  <si>
    <t>Nx</t>
  </si>
  <si>
    <t>Mb Security Council</t>
  </si>
  <si>
    <t>NA</t>
  </si>
  <si>
    <t>Year(s)                       First of 2 years term</t>
  </si>
  <si>
    <t>1997 /2008</t>
  </si>
  <si>
    <t>1977 / 2002</t>
  </si>
  <si>
    <t>1974 / 1997 / 2008</t>
  </si>
  <si>
    <t>1958 / 1972 / 1976 / 1981 / 2007</t>
  </si>
  <si>
    <t>Cand = candidate</t>
  </si>
  <si>
    <t>Cand 2020</t>
  </si>
  <si>
    <t>Western Sahara</t>
  </si>
  <si>
    <t>Lists of non-militarized countries made by others</t>
  </si>
  <si>
    <t>Colonne3</t>
  </si>
  <si>
    <t>Colonne4</t>
  </si>
  <si>
    <t xml:space="preserve">Other oganaisations </t>
  </si>
  <si>
    <t>12 + 2 obs = All ex-GB</t>
  </si>
  <si>
    <t>ACP - EU</t>
  </si>
  <si>
    <t>v</t>
  </si>
  <si>
    <t>18 = tous sud sf Pan et CR</t>
  </si>
  <si>
    <t>CS</t>
  </si>
  <si>
    <t>(T)</t>
  </si>
  <si>
    <t>CS (and treaty)</t>
  </si>
  <si>
    <t>T (France and Spain)</t>
  </si>
  <si>
    <t>T (New Zealand)</t>
  </si>
  <si>
    <t>T (USA)</t>
  </si>
  <si>
    <t>T (France)</t>
  </si>
  <si>
    <t>T = Treay of friendship, protection or defense with another country</t>
  </si>
  <si>
    <t>Y = The country chose not to have an army, or stands publicly as such</t>
  </si>
  <si>
    <t>Sea rise vulnerable</t>
  </si>
  <si>
    <t>Sea access (Y) or land locked (N)</t>
  </si>
  <si>
    <t>Central America :         2</t>
  </si>
  <si>
    <t>Carribean isles :            6</t>
  </si>
  <si>
    <t>Constitution, law or treaty specifying</t>
  </si>
  <si>
    <t>Probable Impossibility to have an army</t>
  </si>
  <si>
    <t>14  by a clear choice              2 for unknown reasons   6 more choice made at least through a treaty                         2 where size is decisive    2 where policy is unclear</t>
  </si>
  <si>
    <t>Full independance, if different</t>
  </si>
  <si>
    <t>* Saint Kitts and Nevis has a particular demilitarisation history. Creation of the special force before independance in 1967. Abolition by rthe ruling party in 1980. Independance in 1983. Re-establishment of the force, by another political party, though within the police, in 1997.  Full refrence in 2015th report.</t>
  </si>
  <si>
    <t>Add genocide Convention</t>
  </si>
  <si>
    <t>Policemen</t>
  </si>
  <si>
    <t>Contents</t>
  </si>
  <si>
    <t>General overview, some details, new tabs (gender and updates), extract candidates, details.</t>
  </si>
  <si>
    <t>Date checked ?</t>
  </si>
  <si>
    <t>Marshall Isl.</t>
  </si>
  <si>
    <t>FS Micronesia</t>
  </si>
  <si>
    <t>St. Vin. &amp; Gren.</t>
  </si>
  <si>
    <t>Solomon Isl.</t>
  </si>
  <si>
    <t>Zoltan Barany</t>
  </si>
  <si>
    <t>am</t>
  </si>
  <si>
    <t>Cook</t>
  </si>
  <si>
    <t>St-Kitts</t>
  </si>
  <si>
    <t>Holy see</t>
  </si>
  <si>
    <t>35 languages available (10.5.25)</t>
  </si>
  <si>
    <t>Y/N (AF)</t>
  </si>
  <si>
    <r>
      <t xml:space="preserve">   Others      </t>
    </r>
    <r>
      <rPr>
        <i/>
        <sz val="10"/>
        <rFont val="Arial"/>
        <family val="2"/>
      </rPr>
      <t>(To be completed)</t>
    </r>
  </si>
  <si>
    <r>
      <t xml:space="preserve">Neutrality 1907 </t>
    </r>
    <r>
      <rPr>
        <sz val="11"/>
        <color theme="1"/>
        <rFont val="Calibri"/>
        <family val="2"/>
        <scheme val="minor"/>
      </rPr>
      <t>(To be completd)</t>
    </r>
  </si>
  <si>
    <r>
      <t xml:space="preserve">Neutrality </t>
    </r>
    <r>
      <rPr>
        <i/>
        <sz val="10"/>
        <rFont val="Arial"/>
        <family val="2"/>
      </rPr>
      <t>(Declarations of, or clear policy)</t>
    </r>
  </si>
  <si>
    <t>To some extent</t>
  </si>
  <si>
    <t>Last update 13.10.2015. Neutrality 2025.</t>
  </si>
  <si>
    <t>Update needed</t>
  </si>
  <si>
    <t xml:space="preserve">Y = Constitution bans the army                                  CS = Constitution is purposefully silent on the army.                                                T = An international treaty would need to be changed to create an army </t>
  </si>
  <si>
    <t>Québec</t>
  </si>
  <si>
    <t>Territory</t>
  </si>
  <si>
    <t>Probability</t>
  </si>
  <si>
    <t xml:space="preserve"> Y</t>
  </si>
  <si>
    <t>Updated 2025</t>
  </si>
  <si>
    <t xml:space="preserve">Having applied the selection criteria presented in our wroking paper: "Non-militarisation: countries without armies. Identification criteria and forast findings" and given the variety of situations, we found it useful to set up a scale of the selected countries in order to see which are the closest to our selection criteria. The scale does not take into account the size or the location of the countries and therefore the influence their geographical and geopolitical situation has on their will, pretends and capacities to have an army or not. The scale does not either reflect on the peace activities these countries may lead. These two criteria will be added later on. Therefore provisional and subject to change, this scale simply reflects to which extent these countries are non-militarized. This scale is inevitably subjective. The constitutional or legal argument may seem over-weighted compared to the type of polices forces and armaments, but however, we think it is the most decisive and lasting one, so when countries obtain an equal score, this criterion is used first. Moreover, the countries where the constitution is clear also obtain better ranks under the other rankings, thus demonstrating the importance of a good constitutional ground for the quality of non-militarisation. The scale ranges from countries where having an army is illegal to countries that currently have no army but are at risk of remilitarizing. </t>
  </si>
  <si>
    <t>Special permanent units</t>
  </si>
  <si>
    <t>Needs an update : Peace policies</t>
  </si>
  <si>
    <t>Needs an update on geopacfics: State non-violence and regional solidarity.</t>
  </si>
  <si>
    <t>Updated 6.25</t>
  </si>
  <si>
    <t>Not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</si>
</sst>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_-* #,##0.00_-;\-* #,##0.00_-;_-* \-??_-;_-@_-"/>
    <numFmt numFmtId="167" formatCode="dd/mm/yyyy;@"/>
  </numFmts>
  <fonts count="48" x14ac:knownFonts="1">
    <font>
      <sz val="11"/>
      <color theme="1"/>
      <name val="Calibri"/>
      <family val="2"/>
      <scheme val="minor"/>
    </font>
    <font>
      <u/>
      <sz val="11"/>
      <color theme="10"/>
      <name val="Calibri"/>
      <family val="2"/>
    </font>
    <font>
      <i/>
      <sz val="11"/>
      <color theme="1"/>
      <name val="Calibri"/>
      <family val="2"/>
      <scheme val="minor"/>
    </font>
    <font>
      <sz val="9"/>
      <color indexed="81"/>
      <name val="Tahoma"/>
      <family val="2"/>
    </font>
    <font>
      <u/>
      <sz val="11"/>
      <color rgb="FF4242CA"/>
      <name val="Calibri"/>
      <family val="2"/>
      <scheme val="minor"/>
    </font>
    <font>
      <sz val="10"/>
      <name val="Arial"/>
      <family val="2"/>
    </font>
    <font>
      <b/>
      <i/>
      <sz val="11"/>
      <color theme="1"/>
      <name val="Calibri"/>
      <family val="2"/>
      <scheme val="minor"/>
    </font>
    <font>
      <b/>
      <sz val="11"/>
      <color theme="1"/>
      <name val="Calibri"/>
      <family val="2"/>
      <scheme val="minor"/>
    </font>
    <font>
      <b/>
      <sz val="10"/>
      <name val="Arial"/>
      <family val="2"/>
    </font>
    <font>
      <b/>
      <u/>
      <sz val="10"/>
      <name val="Arial"/>
      <family val="2"/>
    </font>
    <font>
      <sz val="10"/>
      <name val="Arial"/>
      <family val="2"/>
      <charset val="238"/>
    </font>
    <font>
      <b/>
      <sz val="10"/>
      <name val="Arial"/>
      <family val="2"/>
      <charset val="238"/>
    </font>
    <font>
      <sz val="10"/>
      <name val="Verdana"/>
      <family val="2"/>
      <charset val="238"/>
    </font>
    <font>
      <b/>
      <sz val="10"/>
      <name val="Garamond"/>
      <family val="1"/>
    </font>
    <font>
      <sz val="10"/>
      <name val="Garamond"/>
      <family val="1"/>
    </font>
    <font>
      <sz val="10"/>
      <name val="Verdana"/>
      <family val="2"/>
    </font>
    <font>
      <b/>
      <sz val="10"/>
      <name val="Verdana"/>
      <family val="2"/>
      <charset val="238"/>
    </font>
    <font>
      <b/>
      <sz val="10"/>
      <name val="Verdana"/>
      <family val="2"/>
    </font>
    <font>
      <sz val="11"/>
      <color rgb="FF000000"/>
      <name val="Calibri"/>
      <family val="2"/>
      <scheme val="minor"/>
    </font>
    <font>
      <sz val="9"/>
      <name val="Arial"/>
      <family val="2"/>
    </font>
    <font>
      <sz val="8"/>
      <name val="Arial"/>
      <family val="2"/>
    </font>
    <font>
      <sz val="10"/>
      <color theme="1"/>
      <name val="Calibri"/>
      <family val="2"/>
      <scheme val="minor"/>
    </font>
    <font>
      <sz val="10"/>
      <name val="Mangal"/>
      <family val="2"/>
    </font>
    <font>
      <sz val="10"/>
      <name val="Arial"/>
      <family val="2"/>
      <charset val="1"/>
    </font>
    <font>
      <u/>
      <sz val="11"/>
      <color indexed="12"/>
      <name val="Calibri"/>
      <family val="2"/>
      <charset val="1"/>
    </font>
    <font>
      <sz val="10"/>
      <name val="Calibri"/>
      <family val="2"/>
    </font>
    <font>
      <i/>
      <sz val="10"/>
      <name val="Calibri"/>
      <family val="2"/>
    </font>
    <font>
      <i/>
      <sz val="10"/>
      <name val="Arial"/>
      <family val="2"/>
    </font>
    <font>
      <b/>
      <sz val="9"/>
      <name val="Arial"/>
      <family val="2"/>
    </font>
    <font>
      <b/>
      <i/>
      <sz val="10"/>
      <name val="Arial"/>
      <family val="2"/>
    </font>
    <font>
      <b/>
      <sz val="8"/>
      <name val="Verdana"/>
      <family val="2"/>
    </font>
    <font>
      <sz val="8"/>
      <name val="Verdana"/>
      <family val="2"/>
    </font>
    <font>
      <b/>
      <sz val="9"/>
      <color indexed="63"/>
      <name val="Arial"/>
      <family val="2"/>
    </font>
    <font>
      <i/>
      <sz val="9"/>
      <name val="Arial"/>
      <family val="2"/>
    </font>
    <font>
      <sz val="10"/>
      <name val="Arial"/>
      <family val="2"/>
    </font>
    <font>
      <u/>
      <sz val="11"/>
      <color theme="10"/>
      <name val="Calibri"/>
      <family val="2"/>
      <scheme val="minor"/>
    </font>
    <font>
      <i/>
      <sz val="8"/>
      <color rgb="FF000000"/>
      <name val="Calibri"/>
      <family val="2"/>
      <scheme val="minor"/>
    </font>
    <font>
      <u/>
      <sz val="10"/>
      <color rgb="FF0000FF"/>
      <name val="Calibri"/>
      <family val="2"/>
      <scheme val="minor"/>
    </font>
    <font>
      <sz val="8"/>
      <color rgb="FF000000"/>
      <name val="Calibri"/>
      <family val="2"/>
      <scheme val="minor"/>
    </font>
    <font>
      <u/>
      <sz val="10"/>
      <color theme="10"/>
      <name val="Calibri"/>
      <family val="2"/>
      <scheme val="minor"/>
    </font>
    <font>
      <i/>
      <sz val="11"/>
      <name val="Calibri"/>
      <family val="2"/>
      <scheme val="minor"/>
    </font>
    <font>
      <sz val="11"/>
      <name val="Calibri"/>
      <family val="2"/>
      <scheme val="minor"/>
    </font>
    <font>
      <b/>
      <sz val="11"/>
      <name val="Calibri"/>
      <family val="2"/>
      <scheme val="minor"/>
    </font>
    <font>
      <sz val="12"/>
      <name val="Times New Roman"/>
      <family val="1"/>
    </font>
    <font>
      <i/>
      <sz val="12"/>
      <name val="Times New Roman"/>
      <family val="1"/>
    </font>
    <font>
      <sz val="12"/>
      <name val="Garamond"/>
      <family val="1"/>
    </font>
    <font>
      <u/>
      <sz val="11"/>
      <color theme="10"/>
      <name val="Arial"/>
      <family val="2"/>
    </font>
    <font>
      <sz val="8"/>
      <name val="Calibri"/>
      <family val="2"/>
      <scheme val="minor"/>
    </font>
  </fonts>
  <fills count="28">
    <fill>
      <patternFill patternType="none"/>
    </fill>
    <fill>
      <patternFill patternType="gray125"/>
    </fill>
    <fill>
      <patternFill patternType="solid">
        <fgColor rgb="FFCCFF66"/>
        <bgColor indexed="64"/>
      </patternFill>
    </fill>
    <fill>
      <patternFill patternType="solid">
        <fgColor rgb="FFFFFF00"/>
        <bgColor indexed="64"/>
      </patternFill>
    </fill>
    <fill>
      <patternFill patternType="solid">
        <fgColor rgb="FF99FF99"/>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theme="8"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66FF99"/>
        <bgColor indexed="64"/>
      </patternFill>
    </fill>
    <fill>
      <patternFill patternType="solid">
        <fgColor theme="0"/>
        <bgColor theme="0"/>
      </patternFill>
    </fill>
    <fill>
      <patternFill patternType="solid">
        <fgColor theme="0"/>
        <bgColor rgb="FF000000"/>
      </patternFill>
    </fill>
    <fill>
      <patternFill patternType="solid">
        <fgColor indexed="47"/>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FFFF"/>
        <bgColor indexed="64"/>
      </patternFill>
    </fill>
    <fill>
      <patternFill patternType="solid">
        <fgColor rgb="FFFFFFFF"/>
        <bgColor rgb="FF000000"/>
      </patternFill>
    </fill>
    <fill>
      <patternFill patternType="solid">
        <fgColor theme="2" tint="-9.9978637043366805E-2"/>
        <bgColor indexed="64"/>
      </patternFill>
    </fill>
    <fill>
      <patternFill patternType="solid">
        <fgColor rgb="FFFF00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0"/>
      </bottom>
      <diagonal/>
    </border>
    <border>
      <left style="medium">
        <color indexed="64"/>
      </left>
      <right/>
      <top/>
      <bottom style="thin">
        <color indexed="0"/>
      </bottom>
      <diagonal/>
    </border>
    <border>
      <left style="medium">
        <color indexed="64"/>
      </left>
      <right/>
      <top style="thin">
        <color indexed="0"/>
      </top>
      <bottom style="thin">
        <color indexed="0"/>
      </bottom>
      <diagonal/>
    </border>
    <border>
      <left style="medium">
        <color indexed="64"/>
      </left>
      <right/>
      <top style="thin">
        <color indexed="0"/>
      </top>
      <bottom style="medium">
        <color indexed="64"/>
      </bottom>
      <diagonal/>
    </border>
    <border>
      <left style="medium">
        <color indexed="64"/>
      </left>
      <right/>
      <top style="thin">
        <color auto="1"/>
      </top>
      <bottom style="thin">
        <color auto="1"/>
      </bottom>
      <diagonal/>
    </border>
    <border>
      <left style="medium">
        <color indexed="64"/>
      </left>
      <right style="thin">
        <color indexed="64"/>
      </right>
      <top style="thin">
        <color auto="1"/>
      </top>
      <bottom style="medium">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5" fillId="0" borderId="0"/>
    <xf numFmtId="0" fontId="10"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24" fillId="0" borderId="0" applyNumberFormat="0" applyFill="0" applyBorder="0" applyAlignment="0" applyProtection="0"/>
    <xf numFmtId="166" fontId="22" fillId="0" borderId="0" applyFill="0" applyBorder="0" applyAlignment="0" applyProtection="0"/>
    <xf numFmtId="0" fontId="23" fillId="0" borderId="0"/>
    <xf numFmtId="9" fontId="22" fillId="0" borderId="0" applyFill="0" applyBorder="0" applyAlignment="0" applyProtection="0"/>
  </cellStyleXfs>
  <cellXfs count="590">
    <xf numFmtId="0" fontId="0" fillId="0" borderId="0" xfId="0"/>
    <xf numFmtId="0" fontId="0" fillId="0" borderId="1" xfId="0" applyBorder="1"/>
    <xf numFmtId="4" fontId="0" fillId="0" borderId="1" xfId="0" applyNumberFormat="1" applyBorder="1"/>
    <xf numFmtId="4" fontId="0" fillId="0" borderId="0" xfId="0" applyNumberFormat="1"/>
    <xf numFmtId="0" fontId="0" fillId="0" borderId="3" xfId="0" applyBorder="1"/>
    <xf numFmtId="3" fontId="0" fillId="0" borderId="7" xfId="0" applyNumberFormat="1" applyBorder="1"/>
    <xf numFmtId="3" fontId="0" fillId="0" borderId="7" xfId="0" applyNumberFormat="1" applyBorder="1" applyAlignment="1">
      <alignment horizontal="right"/>
    </xf>
    <xf numFmtId="3" fontId="0" fillId="0" borderId="11" xfId="0" applyNumberFormat="1" applyBorder="1"/>
    <xf numFmtId="0" fontId="0" fillId="0" borderId="17" xfId="0" applyBorder="1"/>
    <xf numFmtId="0" fontId="0" fillId="0" borderId="4" xfId="0" applyBorder="1"/>
    <xf numFmtId="0" fontId="0" fillId="0" borderId="6" xfId="0" applyBorder="1" applyAlignment="1">
      <alignment horizontal="center" vertical="top" wrapText="1"/>
    </xf>
    <xf numFmtId="0" fontId="0" fillId="0" borderId="19" xfId="0" applyBorder="1" applyAlignment="1">
      <alignment horizontal="center" vertical="top" wrapText="1"/>
    </xf>
    <xf numFmtId="2" fontId="0" fillId="0" borderId="20" xfId="0" applyNumberFormat="1" applyBorder="1"/>
    <xf numFmtId="2" fontId="0" fillId="0" borderId="0" xfId="0" applyNumberFormat="1"/>
    <xf numFmtId="0" fontId="2" fillId="0" borderId="15" xfId="0" applyFont="1" applyBorder="1" applyAlignment="1">
      <alignment horizontal="center" vertical="top" wrapText="1"/>
    </xf>
    <xf numFmtId="0" fontId="0" fillId="0" borderId="0" xfId="0" applyAlignment="1">
      <alignment horizontal="center" vertical="top" wrapText="1"/>
    </xf>
    <xf numFmtId="0" fontId="1" fillId="0" borderId="5" xfId="1" applyBorder="1" applyAlignment="1" applyProtection="1">
      <alignment horizontal="center" vertical="top" wrapText="1"/>
    </xf>
    <xf numFmtId="0" fontId="1" fillId="0" borderId="14" xfId="1" applyBorder="1" applyAlignment="1" applyProtection="1">
      <alignment horizontal="center" vertical="top" wrapText="1"/>
    </xf>
    <xf numFmtId="4" fontId="4" fillId="0" borderId="15" xfId="0" applyNumberFormat="1" applyFont="1" applyBorder="1" applyAlignment="1">
      <alignment horizontal="center" vertical="top" wrapText="1"/>
    </xf>
    <xf numFmtId="0" fontId="0" fillId="0" borderId="13" xfId="0" applyBorder="1"/>
    <xf numFmtId="4" fontId="0" fillId="0" borderId="18" xfId="0" applyNumberFormat="1" applyBorder="1"/>
    <xf numFmtId="3" fontId="0" fillId="0" borderId="2" xfId="0" applyNumberFormat="1" applyBorder="1"/>
    <xf numFmtId="4" fontId="0" fillId="0" borderId="2" xfId="0" applyNumberFormat="1" applyBorder="1"/>
    <xf numFmtId="0" fontId="0" fillId="0" borderId="2" xfId="0" applyBorder="1"/>
    <xf numFmtId="0" fontId="6" fillId="0" borderId="2" xfId="0" applyFont="1" applyBorder="1"/>
    <xf numFmtId="0" fontId="0" fillId="0" borderId="1" xfId="0" applyBorder="1" applyAlignment="1">
      <alignment horizontal="right"/>
    </xf>
    <xf numFmtId="0" fontId="0" fillId="0" borderId="24" xfId="0" applyBorder="1" applyAlignment="1">
      <alignment horizontal="right"/>
    </xf>
    <xf numFmtId="0" fontId="0" fillId="0" borderId="25" xfId="0" applyBorder="1" applyAlignment="1">
      <alignment horizontal="right"/>
    </xf>
    <xf numFmtId="0" fontId="0" fillId="0" borderId="26" xfId="0" applyBorder="1" applyAlignment="1">
      <alignment horizontal="right"/>
    </xf>
    <xf numFmtId="0" fontId="0" fillId="0" borderId="27" xfId="0" applyBorder="1" applyAlignment="1">
      <alignment horizontal="right"/>
    </xf>
    <xf numFmtId="0" fontId="0" fillId="0" borderId="2" xfId="0" applyBorder="1" applyAlignment="1">
      <alignment horizontal="center" vertical="top" wrapText="1"/>
    </xf>
    <xf numFmtId="0" fontId="0" fillId="0" borderId="0" xfId="0" applyAlignment="1">
      <alignment horizontal="left"/>
    </xf>
    <xf numFmtId="0" fontId="0" fillId="0" borderId="24" xfId="0" applyBorder="1" applyAlignment="1">
      <alignment horizontal="left"/>
    </xf>
    <xf numFmtId="0" fontId="0" fillId="0" borderId="28" xfId="0" applyBorder="1" applyAlignment="1">
      <alignment horizontal="left"/>
    </xf>
    <xf numFmtId="0" fontId="0" fillId="0" borderId="26" xfId="0" applyBorder="1" applyAlignment="1">
      <alignment horizontal="left"/>
    </xf>
    <xf numFmtId="0" fontId="7" fillId="0" borderId="2" xfId="0" applyFont="1" applyBorder="1"/>
    <xf numFmtId="0" fontId="0" fillId="0" borderId="32" xfId="0" applyBorder="1"/>
    <xf numFmtId="0" fontId="0" fillId="0" borderId="15" xfId="0" applyBorder="1"/>
    <xf numFmtId="0" fontId="0" fillId="0" borderId="18" xfId="0" applyBorder="1"/>
    <xf numFmtId="0" fontId="7" fillId="0" borderId="0" xfId="0" applyFont="1"/>
    <xf numFmtId="1" fontId="13" fillId="0" borderId="33" xfId="4" applyNumberFormat="1" applyFont="1" applyBorder="1" applyProtection="1">
      <protection locked="0"/>
    </xf>
    <xf numFmtId="164" fontId="13" fillId="0" borderId="42" xfId="5" applyNumberFormat="1" applyFont="1" applyBorder="1" applyProtection="1">
      <protection locked="0"/>
    </xf>
    <xf numFmtId="1" fontId="13" fillId="0" borderId="42" xfId="4" applyNumberFormat="1" applyFont="1" applyBorder="1" applyAlignment="1" applyProtection="1">
      <alignment wrapText="1"/>
      <protection locked="0"/>
    </xf>
    <xf numFmtId="165" fontId="13" fillId="0" borderId="34" xfId="4" applyNumberFormat="1" applyFont="1" applyBorder="1" applyProtection="1">
      <protection locked="0"/>
    </xf>
    <xf numFmtId="1" fontId="12" fillId="0" borderId="0" xfId="4" applyNumberFormat="1" applyProtection="1">
      <protection locked="0"/>
    </xf>
    <xf numFmtId="1" fontId="14" fillId="0" borderId="43" xfId="4" applyNumberFormat="1" applyFont="1" applyBorder="1" applyProtection="1">
      <protection locked="0"/>
    </xf>
    <xf numFmtId="164" fontId="14" fillId="0" borderId="29" xfId="5" applyNumberFormat="1" applyFont="1" applyBorder="1" applyProtection="1">
      <protection locked="0"/>
    </xf>
    <xf numFmtId="1" fontId="14" fillId="0" borderId="29" xfId="4" applyNumberFormat="1" applyFont="1" applyBorder="1" applyProtection="1">
      <protection locked="0"/>
    </xf>
    <xf numFmtId="165" fontId="14" fillId="0" borderId="30" xfId="6" applyNumberFormat="1" applyFont="1" applyBorder="1" applyProtection="1">
      <protection locked="0"/>
    </xf>
    <xf numFmtId="1" fontId="14" fillId="0" borderId="7" xfId="4" applyNumberFormat="1" applyFont="1" applyBorder="1" applyProtection="1">
      <protection locked="0"/>
    </xf>
    <xf numFmtId="164" fontId="14" fillId="0" borderId="1" xfId="5" applyNumberFormat="1" applyFont="1" applyBorder="1" applyProtection="1">
      <protection locked="0"/>
    </xf>
    <xf numFmtId="1" fontId="14" fillId="0" borderId="1" xfId="4" applyNumberFormat="1" applyFont="1" applyBorder="1" applyProtection="1">
      <protection locked="0"/>
    </xf>
    <xf numFmtId="165" fontId="14" fillId="0" borderId="8" xfId="6" applyNumberFormat="1" applyFont="1" applyBorder="1" applyProtection="1">
      <protection locked="0"/>
    </xf>
    <xf numFmtId="164" fontId="14" fillId="0" borderId="1" xfId="5" applyNumberFormat="1" applyFont="1" applyBorder="1" applyProtection="1"/>
    <xf numFmtId="1" fontId="14" fillId="0" borderId="1" xfId="4" applyNumberFormat="1" applyFont="1" applyBorder="1" applyAlignment="1" applyProtection="1">
      <alignment horizontal="right"/>
      <protection locked="0"/>
    </xf>
    <xf numFmtId="165" fontId="14" fillId="0" borderId="8" xfId="4" applyNumberFormat="1" applyFont="1" applyBorder="1" applyProtection="1">
      <protection locked="0"/>
    </xf>
    <xf numFmtId="0" fontId="14" fillId="0" borderId="7" xfId="4" applyFont="1" applyBorder="1"/>
    <xf numFmtId="164" fontId="14" fillId="0" borderId="1" xfId="5" applyNumberFormat="1" applyFont="1" applyBorder="1"/>
    <xf numFmtId="1" fontId="14" fillId="0" borderId="1" xfId="4" applyNumberFormat="1" applyFont="1" applyBorder="1"/>
    <xf numFmtId="164" fontId="14" fillId="0" borderId="1" xfId="5" applyNumberFormat="1" applyFont="1" applyFill="1" applyBorder="1" applyAlignment="1" applyProtection="1">
      <alignment horizontal="right"/>
    </xf>
    <xf numFmtId="164" fontId="14" fillId="0" borderId="1" xfId="5" applyNumberFormat="1" applyFont="1" applyFill="1" applyBorder="1" applyAlignment="1" applyProtection="1">
      <protection locked="0"/>
    </xf>
    <xf numFmtId="1" fontId="15" fillId="0" borderId="0" xfId="4" applyNumberFormat="1" applyFont="1" applyProtection="1">
      <protection locked="0"/>
    </xf>
    <xf numFmtId="164" fontId="14" fillId="0" borderId="1" xfId="5" applyNumberFormat="1" applyFont="1" applyFill="1" applyBorder="1" applyAlignment="1" applyProtection="1"/>
    <xf numFmtId="0" fontId="14" fillId="0" borderId="1" xfId="4" applyFont="1" applyBorder="1"/>
    <xf numFmtId="0" fontId="14" fillId="0" borderId="8" xfId="4" applyFont="1" applyBorder="1"/>
    <xf numFmtId="1" fontId="16" fillId="0" borderId="0" xfId="4" applyNumberFormat="1" applyFont="1" applyProtection="1">
      <protection locked="0"/>
    </xf>
    <xf numFmtId="1" fontId="13" fillId="0" borderId="7" xfId="4" applyNumberFormat="1" applyFont="1" applyBorder="1" applyProtection="1">
      <protection locked="0"/>
    </xf>
    <xf numFmtId="165" fontId="13" fillId="0" borderId="8" xfId="4" applyNumberFormat="1" applyFont="1" applyBorder="1" applyProtection="1">
      <protection locked="0"/>
    </xf>
    <xf numFmtId="1" fontId="14" fillId="0" borderId="9" xfId="4" applyNumberFormat="1" applyFont="1" applyBorder="1" applyProtection="1">
      <protection locked="0"/>
    </xf>
    <xf numFmtId="164" fontId="14" fillId="0" borderId="17" xfId="5" applyNumberFormat="1" applyFont="1" applyBorder="1" applyProtection="1"/>
    <xf numFmtId="1" fontId="14" fillId="0" borderId="17" xfId="4" applyNumberFormat="1" applyFont="1" applyBorder="1" applyProtection="1">
      <protection locked="0"/>
    </xf>
    <xf numFmtId="165" fontId="14" fillId="0" borderId="10" xfId="6" applyNumberFormat="1" applyFont="1" applyBorder="1" applyProtection="1">
      <protection locked="0"/>
    </xf>
    <xf numFmtId="164" fontId="15" fillId="0" borderId="29" xfId="5" applyNumberFormat="1" applyFont="1" applyBorder="1" applyProtection="1">
      <protection locked="0"/>
    </xf>
    <xf numFmtId="164" fontId="15" fillId="0" borderId="18" xfId="5" applyNumberFormat="1" applyFont="1" applyBorder="1" applyProtection="1">
      <protection locked="0"/>
    </xf>
    <xf numFmtId="1" fontId="15" fillId="0" borderId="18" xfId="4" applyNumberFormat="1" applyFont="1" applyBorder="1" applyProtection="1">
      <protection locked="0"/>
    </xf>
    <xf numFmtId="1" fontId="17" fillId="0" borderId="44" xfId="4" applyNumberFormat="1" applyFont="1" applyBorder="1" applyAlignment="1" applyProtection="1">
      <alignment horizontal="center"/>
      <protection locked="0"/>
    </xf>
    <xf numFmtId="164" fontId="17" fillId="0" borderId="45" xfId="5" applyNumberFormat="1" applyFont="1" applyBorder="1" applyAlignment="1" applyProtection="1">
      <alignment horizontal="center"/>
      <protection locked="0"/>
    </xf>
    <xf numFmtId="1" fontId="17" fillId="0" borderId="45" xfId="4" applyNumberFormat="1" applyFont="1" applyBorder="1" applyAlignment="1" applyProtection="1">
      <alignment horizontal="center" wrapText="1"/>
      <protection locked="0"/>
    </xf>
    <xf numFmtId="165" fontId="16" fillId="0" borderId="46" xfId="4" applyNumberFormat="1" applyFont="1" applyBorder="1" applyAlignment="1" applyProtection="1">
      <alignment horizontal="center"/>
      <protection locked="0"/>
    </xf>
    <xf numFmtId="0" fontId="12" fillId="0" borderId="47" xfId="4" applyBorder="1"/>
    <xf numFmtId="0" fontId="15" fillId="0" borderId="29" xfId="4" applyFont="1" applyBorder="1" applyAlignment="1">
      <alignment horizontal="right"/>
    </xf>
    <xf numFmtId="165" fontId="12" fillId="0" borderId="48" xfId="4" applyNumberFormat="1" applyBorder="1" applyProtection="1">
      <protection locked="0"/>
    </xf>
    <xf numFmtId="0" fontId="12" fillId="0" borderId="0" xfId="4"/>
    <xf numFmtId="0" fontId="12" fillId="0" borderId="4" xfId="4" applyBorder="1"/>
    <xf numFmtId="164" fontId="15" fillId="0" borderId="1" xfId="5" applyNumberFormat="1" applyFont="1" applyBorder="1" applyProtection="1">
      <protection locked="0"/>
    </xf>
    <xf numFmtId="164" fontId="15" fillId="0" borderId="1" xfId="5" applyNumberFormat="1" applyFont="1" applyBorder="1" applyAlignment="1" applyProtection="1">
      <alignment horizontal="right"/>
      <protection locked="0"/>
    </xf>
    <xf numFmtId="165" fontId="12" fillId="0" borderId="3" xfId="4" applyNumberFormat="1" applyBorder="1" applyProtection="1">
      <protection locked="0"/>
    </xf>
    <xf numFmtId="1" fontId="15" fillId="0" borderId="1" xfId="4" applyNumberFormat="1" applyFont="1" applyBorder="1" applyProtection="1">
      <protection locked="0"/>
    </xf>
    <xf numFmtId="1" fontId="12" fillId="0" borderId="0" xfId="4" applyNumberFormat="1"/>
    <xf numFmtId="164" fontId="15" fillId="0" borderId="1" xfId="5" applyNumberFormat="1" applyFont="1" applyBorder="1"/>
    <xf numFmtId="1" fontId="15" fillId="0" borderId="1" xfId="4" applyNumberFormat="1" applyFont="1" applyBorder="1"/>
    <xf numFmtId="0" fontId="12" fillId="0" borderId="41" xfId="4" applyBorder="1"/>
    <xf numFmtId="165" fontId="12" fillId="0" borderId="13" xfId="4" applyNumberFormat="1" applyBorder="1" applyProtection="1">
      <protection locked="0"/>
    </xf>
    <xf numFmtId="164" fontId="15" fillId="0" borderId="0" xfId="5" applyNumberFormat="1" applyFont="1" applyProtection="1">
      <protection locked="0"/>
    </xf>
    <xf numFmtId="165" fontId="12" fillId="0" borderId="0" xfId="4" applyNumberFormat="1" applyProtection="1">
      <protection locked="0"/>
    </xf>
    <xf numFmtId="1" fontId="13" fillId="0" borderId="44" xfId="4" applyNumberFormat="1" applyFont="1" applyBorder="1" applyProtection="1">
      <protection locked="0"/>
    </xf>
    <xf numFmtId="164" fontId="13" fillId="0" borderId="45" xfId="5" applyNumberFormat="1" applyFont="1" applyBorder="1" applyProtection="1">
      <protection locked="0"/>
    </xf>
    <xf numFmtId="1" fontId="13" fillId="0" borderId="45" xfId="4" applyNumberFormat="1" applyFont="1" applyBorder="1" applyAlignment="1" applyProtection="1">
      <alignment wrapText="1"/>
      <protection locked="0"/>
    </xf>
    <xf numFmtId="165" fontId="13" fillId="0" borderId="46" xfId="4" applyNumberFormat="1" applyFont="1" applyBorder="1" applyProtection="1">
      <protection locked="0"/>
    </xf>
    <xf numFmtId="1" fontId="15" fillId="0" borderId="49" xfId="4" applyNumberFormat="1" applyFont="1" applyBorder="1" applyProtection="1">
      <protection locked="0"/>
    </xf>
    <xf numFmtId="1" fontId="14" fillId="2" borderId="47" xfId="4" applyNumberFormat="1" applyFont="1" applyFill="1" applyBorder="1" applyProtection="1">
      <protection locked="0"/>
    </xf>
    <xf numFmtId="165" fontId="14" fillId="0" borderId="48" xfId="6" applyNumberFormat="1" applyFont="1" applyBorder="1" applyProtection="1">
      <protection locked="0"/>
    </xf>
    <xf numFmtId="1" fontId="14" fillId="2" borderId="4" xfId="4" applyNumberFormat="1" applyFont="1" applyFill="1" applyBorder="1" applyProtection="1">
      <protection locked="0"/>
    </xf>
    <xf numFmtId="165" fontId="14" fillId="0" borderId="3" xfId="6" applyNumberFormat="1" applyFont="1" applyBorder="1" applyProtection="1">
      <protection locked="0"/>
    </xf>
    <xf numFmtId="1" fontId="14" fillId="3" borderId="4" xfId="4" applyNumberFormat="1" applyFont="1" applyFill="1" applyBorder="1" applyProtection="1">
      <protection locked="0"/>
    </xf>
    <xf numFmtId="165" fontId="14" fillId="0" borderId="3" xfId="4" applyNumberFormat="1" applyFont="1" applyBorder="1" applyProtection="1">
      <protection locked="0"/>
    </xf>
    <xf numFmtId="1" fontId="14" fillId="4" borderId="4" xfId="4" applyNumberFormat="1" applyFont="1" applyFill="1" applyBorder="1" applyProtection="1">
      <protection locked="0"/>
    </xf>
    <xf numFmtId="1" fontId="12" fillId="3" borderId="0" xfId="4" applyNumberFormat="1" applyFill="1" applyProtection="1">
      <protection locked="0"/>
    </xf>
    <xf numFmtId="1" fontId="12" fillId="2" borderId="0" xfId="4" applyNumberFormat="1" applyFill="1" applyProtection="1">
      <protection locked="0"/>
    </xf>
    <xf numFmtId="1" fontId="12" fillId="4" borderId="0" xfId="4" applyNumberFormat="1" applyFill="1" applyProtection="1">
      <protection locked="0"/>
    </xf>
    <xf numFmtId="1" fontId="14" fillId="0" borderId="4" xfId="4" applyNumberFormat="1" applyFont="1" applyBorder="1" applyProtection="1">
      <protection locked="0"/>
    </xf>
    <xf numFmtId="0" fontId="14" fillId="0" borderId="4" xfId="4" applyFont="1" applyBorder="1"/>
    <xf numFmtId="1" fontId="14" fillId="0" borderId="41" xfId="4" applyNumberFormat="1" applyFont="1" applyBorder="1" applyProtection="1">
      <protection locked="0"/>
    </xf>
    <xf numFmtId="164" fontId="14" fillId="0" borderId="18" xfId="5" applyNumberFormat="1" applyFont="1" applyBorder="1" applyProtection="1">
      <protection locked="0"/>
    </xf>
    <xf numFmtId="1" fontId="14" fillId="0" borderId="18" xfId="4" applyNumberFormat="1" applyFont="1" applyBorder="1" applyProtection="1">
      <protection locked="0"/>
    </xf>
    <xf numFmtId="165" fontId="14" fillId="0" borderId="13" xfId="6" applyNumberFormat="1" applyFont="1" applyBorder="1" applyProtection="1">
      <protection locked="0"/>
    </xf>
    <xf numFmtId="0" fontId="0" fillId="0" borderId="0" xfId="0" applyAlignment="1">
      <alignment horizontal="right"/>
    </xf>
    <xf numFmtId="0" fontId="2" fillId="0" borderId="0" xfId="0" applyFont="1"/>
    <xf numFmtId="0" fontId="5" fillId="0" borderId="47" xfId="0" applyFont="1" applyBorder="1"/>
    <xf numFmtId="0" fontId="5" fillId="0" borderId="52" xfId="0" applyFont="1" applyBorder="1"/>
    <xf numFmtId="0" fontId="5" fillId="0" borderId="53" xfId="0" applyFont="1" applyBorder="1"/>
    <xf numFmtId="0" fontId="5" fillId="0" borderId="43" xfId="0" applyFont="1" applyBorder="1" applyAlignment="1">
      <alignment horizontal="right"/>
    </xf>
    <xf numFmtId="0" fontId="0" fillId="0" borderId="54" xfId="0" applyBorder="1"/>
    <xf numFmtId="0" fontId="0" fillId="0" borderId="29" xfId="0" applyBorder="1"/>
    <xf numFmtId="49" fontId="0" fillId="0" borderId="2" xfId="0" applyNumberFormat="1" applyBorder="1" applyAlignment="1">
      <alignment horizontal="center"/>
    </xf>
    <xf numFmtId="0" fontId="8" fillId="0" borderId="0" xfId="0" applyFont="1"/>
    <xf numFmtId="0" fontId="6" fillId="0" borderId="0" xfId="0" applyFont="1"/>
    <xf numFmtId="0" fontId="0" fillId="0" borderId="0" xfId="0" applyAlignment="1">
      <alignment horizontal="center" vertical="center"/>
    </xf>
    <xf numFmtId="0" fontId="0" fillId="0" borderId="31" xfId="0" applyBorder="1" applyAlignment="1">
      <alignment horizontal="center" vertical="top"/>
    </xf>
    <xf numFmtId="0" fontId="0" fillId="0" borderId="2" xfId="0" applyBorder="1" applyAlignment="1">
      <alignment horizontal="center" vertical="top"/>
    </xf>
    <xf numFmtId="0" fontId="0" fillId="0" borderId="55" xfId="0" applyBorder="1" applyAlignment="1">
      <alignment horizontal="center" vertical="top"/>
    </xf>
    <xf numFmtId="0" fontId="21" fillId="0" borderId="55" xfId="0" applyFont="1" applyBorder="1" applyAlignment="1">
      <alignment horizontal="center" vertical="top" wrapText="1"/>
    </xf>
    <xf numFmtId="0" fontId="0" fillId="0" borderId="29" xfId="0" applyBorder="1" applyAlignment="1">
      <alignment horizontal="right"/>
    </xf>
    <xf numFmtId="0" fontId="0" fillId="0" borderId="1" xfId="0" applyBorder="1" applyAlignment="1">
      <alignment horizontal="right" vertical="center"/>
    </xf>
    <xf numFmtId="0" fontId="0" fillId="0" borderId="0" xfId="0" applyAlignment="1">
      <alignment horizontal="right" vertical="center" wrapText="1"/>
    </xf>
    <xf numFmtId="0" fontId="0" fillId="0" borderId="0" xfId="0" applyAlignment="1">
      <alignment horizontal="right" wrapText="1"/>
    </xf>
    <xf numFmtId="0" fontId="0" fillId="0" borderId="0" xfId="0" applyAlignment="1">
      <alignment horizontal="right" vertical="center"/>
    </xf>
    <xf numFmtId="0" fontId="0" fillId="0" borderId="53" xfId="0" applyBorder="1"/>
    <xf numFmtId="0" fontId="0" fillId="0" borderId="53" xfId="0" applyBorder="1" applyAlignment="1">
      <alignment horizontal="right"/>
    </xf>
    <xf numFmtId="0" fontId="0" fillId="0" borderId="20" xfId="0" applyBorder="1"/>
    <xf numFmtId="3" fontId="0" fillId="0" borderId="12" xfId="0" applyNumberFormat="1" applyBorder="1"/>
    <xf numFmtId="0" fontId="7" fillId="0" borderId="31" xfId="0" applyFont="1" applyBorder="1"/>
    <xf numFmtId="0" fontId="0" fillId="0" borderId="0" xfId="0" applyAlignment="1">
      <alignment horizontal="center"/>
    </xf>
    <xf numFmtId="0" fontId="0" fillId="0" borderId="58" xfId="0" applyBorder="1"/>
    <xf numFmtId="0" fontId="0" fillId="0" borderId="30" xfId="0" applyBorder="1"/>
    <xf numFmtId="0" fontId="0" fillId="0" borderId="8" xfId="0" applyBorder="1"/>
    <xf numFmtId="0" fontId="0" fillId="0" borderId="49" xfId="0" applyBorder="1"/>
    <xf numFmtId="0" fontId="10" fillId="0" borderId="7" xfId="3" applyBorder="1" applyAlignment="1">
      <alignment horizontal="right"/>
    </xf>
    <xf numFmtId="0" fontId="10" fillId="0" borderId="8" xfId="3" applyBorder="1"/>
    <xf numFmtId="0" fontId="10" fillId="0" borderId="8" xfId="3" applyBorder="1" applyAlignment="1">
      <alignment horizontal="right"/>
    </xf>
    <xf numFmtId="0" fontId="8" fillId="0" borderId="9" xfId="0" applyFont="1" applyBorder="1"/>
    <xf numFmtId="0" fontId="8" fillId="0" borderId="10" xfId="0" applyFont="1" applyBorder="1"/>
    <xf numFmtId="0" fontId="10" fillId="0" borderId="14" xfId="3" applyBorder="1"/>
    <xf numFmtId="0" fontId="5" fillId="0" borderId="60" xfId="0" applyFont="1" applyBorder="1"/>
    <xf numFmtId="0" fontId="10" fillId="0" borderId="7" xfId="3" applyBorder="1"/>
    <xf numFmtId="0" fontId="5" fillId="0" borderId="37" xfId="0" applyFont="1" applyBorder="1"/>
    <xf numFmtId="0" fontId="10" fillId="0" borderId="43" xfId="3" applyBorder="1"/>
    <xf numFmtId="0" fontId="5" fillId="0" borderId="58" xfId="0" applyFont="1" applyBorder="1"/>
    <xf numFmtId="0" fontId="6" fillId="0" borderId="59" xfId="0" applyFont="1" applyBorder="1"/>
    <xf numFmtId="0" fontId="0" fillId="0" borderId="5" xfId="0" applyBorder="1" applyAlignment="1">
      <alignment horizontal="center" vertical="top" wrapText="1"/>
    </xf>
    <xf numFmtId="0" fontId="0" fillId="0" borderId="7" xfId="0" applyBorder="1"/>
    <xf numFmtId="0" fontId="0" fillId="0" borderId="9" xfId="0" applyBorder="1"/>
    <xf numFmtId="0" fontId="0" fillId="0" borderId="10" xfId="0" applyBorder="1"/>
    <xf numFmtId="0" fontId="0" fillId="0" borderId="1" xfId="0" applyBorder="1" applyAlignment="1">
      <alignment horizontal="left"/>
    </xf>
    <xf numFmtId="0" fontId="0" fillId="0" borderId="16" xfId="0" applyBorder="1"/>
    <xf numFmtId="0" fontId="0" fillId="0" borderId="12" xfId="0" applyBorder="1"/>
    <xf numFmtId="0" fontId="0" fillId="0" borderId="61" xfId="0" applyBorder="1"/>
    <xf numFmtId="0" fontId="7" fillId="0" borderId="3" xfId="0" applyFont="1" applyBorder="1"/>
    <xf numFmtId="0" fontId="8" fillId="0" borderId="3" xfId="0" applyFont="1" applyBorder="1"/>
    <xf numFmtId="0" fontId="18" fillId="0" borderId="3" xfId="0" applyFont="1" applyBorder="1"/>
    <xf numFmtId="0" fontId="0" fillId="0" borderId="18" xfId="0" applyBorder="1" applyAlignment="1">
      <alignment horizontal="right"/>
    </xf>
    <xf numFmtId="0" fontId="0" fillId="0" borderId="0" xfId="0" applyAlignment="1">
      <alignment vertical="top" wrapText="1"/>
    </xf>
    <xf numFmtId="0" fontId="0" fillId="9" borderId="1" xfId="0" applyFill="1" applyBorder="1"/>
    <xf numFmtId="0" fontId="0" fillId="9" borderId="53" xfId="0" applyFill="1" applyBorder="1"/>
    <xf numFmtId="0" fontId="0" fillId="9" borderId="8" xfId="0" applyFill="1" applyBorder="1"/>
    <xf numFmtId="1" fontId="0" fillId="0" borderId="59" xfId="0" applyNumberFormat="1" applyBorder="1"/>
    <xf numFmtId="0" fontId="5" fillId="0" borderId="43" xfId="0" applyFont="1" applyBorder="1"/>
    <xf numFmtId="0" fontId="0" fillId="0" borderId="8" xfId="0" applyBorder="1" applyAlignment="1">
      <alignment horizontal="right"/>
    </xf>
    <xf numFmtId="0" fontId="5" fillId="0" borderId="51" xfId="0" applyFont="1" applyBorder="1"/>
    <xf numFmtId="0" fontId="0" fillId="0" borderId="7" xfId="0" applyBorder="1" applyAlignment="1">
      <alignment horizontal="right"/>
    </xf>
    <xf numFmtId="0" fontId="0" fillId="0" borderId="32" xfId="0" applyBorder="1" applyAlignment="1">
      <alignment horizontal="right" vertical="center" wrapText="1"/>
    </xf>
    <xf numFmtId="0" fontId="0" fillId="0" borderId="4" xfId="0" applyBorder="1" applyAlignment="1">
      <alignment horizontal="right" vertical="center" wrapText="1"/>
    </xf>
    <xf numFmtId="0" fontId="0" fillId="0" borderId="62" xfId="0" applyBorder="1"/>
    <xf numFmtId="0" fontId="0" fillId="0" borderId="19" xfId="0" applyBorder="1" applyAlignment="1">
      <alignment horizontal="center" vertical="top"/>
    </xf>
    <xf numFmtId="0" fontId="0" fillId="0" borderId="19" xfId="0" applyBorder="1" applyAlignment="1">
      <alignment horizontal="right" vertical="top"/>
    </xf>
    <xf numFmtId="3" fontId="18" fillId="0" borderId="14" xfId="0" applyNumberFormat="1" applyFont="1" applyBorder="1"/>
    <xf numFmtId="3" fontId="18" fillId="0" borderId="7" xfId="0" applyNumberFormat="1" applyFont="1" applyBorder="1"/>
    <xf numFmtId="0" fontId="0" fillId="0" borderId="16" xfId="0" applyBorder="1" applyAlignment="1">
      <alignment horizontal="left" vertical="center" wrapText="1"/>
    </xf>
    <xf numFmtId="0" fontId="0" fillId="0" borderId="9" xfId="0" applyBorder="1" applyAlignment="1">
      <alignment horizontal="right"/>
    </xf>
    <xf numFmtId="0" fontId="0" fillId="0" borderId="10" xfId="0" applyBorder="1" applyAlignment="1">
      <alignment horizontal="left" vertical="center" wrapText="1"/>
    </xf>
    <xf numFmtId="0" fontId="0" fillId="0" borderId="19" xfId="0" applyBorder="1" applyAlignment="1">
      <alignment horizontal="left" vertical="top"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6" borderId="2" xfId="0" applyFill="1" applyBorder="1"/>
    <xf numFmtId="0" fontId="5" fillId="0" borderId="11" xfId="2" applyBorder="1" applyAlignment="1">
      <alignment horizontal="right"/>
    </xf>
    <xf numFmtId="0" fontId="0" fillId="0" borderId="28" xfId="0" applyBorder="1"/>
    <xf numFmtId="0" fontId="0" fillId="0" borderId="24" xfId="0" applyBorder="1"/>
    <xf numFmtId="0" fontId="0" fillId="0" borderId="26" xfId="0" applyBorder="1"/>
    <xf numFmtId="0" fontId="5" fillId="0" borderId="26" xfId="2" applyBorder="1" applyAlignment="1">
      <alignment horizontal="right"/>
    </xf>
    <xf numFmtId="0" fontId="20" fillId="0" borderId="63" xfId="2" applyFont="1" applyBorder="1" applyAlignment="1">
      <alignment horizontal="center" vertical="top" wrapText="1"/>
    </xf>
    <xf numFmtId="0" fontId="0" fillId="0" borderId="35" xfId="0" applyBorder="1" applyAlignment="1">
      <alignment horizontal="center" vertical="top" wrapText="1"/>
    </xf>
    <xf numFmtId="0" fontId="19" fillId="0" borderId="31" xfId="0" applyFont="1" applyBorder="1" applyAlignment="1">
      <alignment horizontal="center" vertical="top"/>
    </xf>
    <xf numFmtId="0" fontId="21" fillId="0" borderId="35" xfId="0" applyFont="1" applyBorder="1" applyAlignment="1">
      <alignment horizontal="center" vertical="top" wrapText="1"/>
    </xf>
    <xf numFmtId="0" fontId="0" fillId="0" borderId="31" xfId="0" applyBorder="1" applyAlignment="1">
      <alignment horizontal="center" vertical="top" wrapText="1"/>
    </xf>
    <xf numFmtId="0" fontId="5" fillId="9" borderId="0" xfId="2" applyFill="1"/>
    <xf numFmtId="14" fontId="5" fillId="9" borderId="1" xfId="2" applyNumberFormat="1" applyFill="1" applyBorder="1"/>
    <xf numFmtId="0" fontId="0" fillId="9" borderId="0" xfId="0" applyFill="1"/>
    <xf numFmtId="0" fontId="5" fillId="9" borderId="1" xfId="2" applyFill="1" applyBorder="1"/>
    <xf numFmtId="0" fontId="0" fillId="0" borderId="43" xfId="0" applyBorder="1" applyAlignment="1">
      <alignment horizontal="right"/>
    </xf>
    <xf numFmtId="0" fontId="0" fillId="0" borderId="15" xfId="0" applyBorder="1" applyAlignment="1">
      <alignment horizontal="right" vertical="center"/>
    </xf>
    <xf numFmtId="0" fontId="0" fillId="0" borderId="14"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0" fontId="0" fillId="0" borderId="50" xfId="0" applyBorder="1"/>
    <xf numFmtId="0" fontId="5" fillId="0" borderId="37" xfId="0" applyFont="1" applyBorder="1" applyAlignment="1">
      <alignment horizontal="right"/>
    </xf>
    <xf numFmtId="0" fontId="5" fillId="0" borderId="0" xfId="0" applyFont="1"/>
    <xf numFmtId="0" fontId="5" fillId="0" borderId="0" xfId="0" applyFont="1" applyAlignment="1">
      <alignment horizontal="right"/>
    </xf>
    <xf numFmtId="0" fontId="5" fillId="0" borderId="61" xfId="0" applyFont="1" applyBorder="1"/>
    <xf numFmtId="0" fontId="5" fillId="0" borderId="64" xfId="0" applyFont="1" applyBorder="1"/>
    <xf numFmtId="0" fontId="5" fillId="0" borderId="9" xfId="0" applyFont="1" applyBorder="1" applyAlignment="1">
      <alignment horizontal="right"/>
    </xf>
    <xf numFmtId="0" fontId="5" fillId="0" borderId="40" xfId="0" applyFont="1" applyBorder="1" applyAlignment="1">
      <alignment horizontal="right"/>
    </xf>
    <xf numFmtId="0" fontId="0" fillId="0" borderId="2" xfId="0" applyBorder="1" applyAlignment="1">
      <alignment horizontal="center" vertical="center" wrapText="1"/>
    </xf>
    <xf numFmtId="0" fontId="8" fillId="0" borderId="2" xfId="0" applyFont="1" applyBorder="1"/>
    <xf numFmtId="0" fontId="7" fillId="0" borderId="59" xfId="0" applyFont="1" applyBorder="1"/>
    <xf numFmtId="0" fontId="7" fillId="0" borderId="12" xfId="0" applyFont="1" applyBorder="1" applyAlignment="1">
      <alignment horizontal="center"/>
    </xf>
    <xf numFmtId="0" fontId="11" fillId="0" borderId="58" xfId="3" applyFont="1" applyBorder="1" applyAlignment="1">
      <alignment horizontal="center"/>
    </xf>
    <xf numFmtId="1" fontId="14" fillId="9" borderId="7" xfId="4" applyNumberFormat="1" applyFont="1" applyFill="1" applyBorder="1" applyProtection="1">
      <protection locked="0"/>
    </xf>
    <xf numFmtId="0" fontId="0" fillId="11" borderId="0" xfId="0" applyFill="1"/>
    <xf numFmtId="0" fontId="0" fillId="0" borderId="17" xfId="0" applyBorder="1" applyAlignment="1">
      <alignment horizontal="right"/>
    </xf>
    <xf numFmtId="0" fontId="0" fillId="9" borderId="14" xfId="0" applyFill="1" applyBorder="1"/>
    <xf numFmtId="0" fontId="5" fillId="9" borderId="63" xfId="2" applyFill="1" applyBorder="1"/>
    <xf numFmtId="14" fontId="5" fillId="9" borderId="15" xfId="2" applyNumberFormat="1" applyFill="1" applyBorder="1"/>
    <xf numFmtId="0" fontId="5" fillId="9" borderId="19" xfId="2" applyFill="1" applyBorder="1"/>
    <xf numFmtId="0" fontId="0" fillId="0" borderId="19" xfId="0" applyBorder="1"/>
    <xf numFmtId="0" fontId="0" fillId="0" borderId="6" xfId="0" applyBorder="1"/>
    <xf numFmtId="0" fontId="5" fillId="9" borderId="11" xfId="2" applyFill="1" applyBorder="1"/>
    <xf numFmtId="14" fontId="5" fillId="9" borderId="0" xfId="2" applyNumberFormat="1" applyFill="1"/>
    <xf numFmtId="0" fontId="5" fillId="9" borderId="22" xfId="2" applyFill="1" applyBorder="1"/>
    <xf numFmtId="0" fontId="0" fillId="9" borderId="49" xfId="0" applyFill="1" applyBorder="1"/>
    <xf numFmtId="0" fontId="25" fillId="9" borderId="0" xfId="2" applyFont="1" applyFill="1"/>
    <xf numFmtId="0" fontId="5" fillId="9" borderId="17" xfId="2" applyFill="1" applyBorder="1"/>
    <xf numFmtId="0" fontId="26" fillId="9" borderId="39" xfId="2" applyFont="1" applyFill="1" applyBorder="1"/>
    <xf numFmtId="0" fontId="5" fillId="9" borderId="16" xfId="2" applyFill="1" applyBorder="1"/>
    <xf numFmtId="0" fontId="5" fillId="9" borderId="36" xfId="2" applyFill="1" applyBorder="1"/>
    <xf numFmtId="0" fontId="5" fillId="9" borderId="8" xfId="2" applyFill="1" applyBorder="1"/>
    <xf numFmtId="0" fontId="27" fillId="9" borderId="39" xfId="2" applyFont="1" applyFill="1" applyBorder="1"/>
    <xf numFmtId="0" fontId="5" fillId="9" borderId="10" xfId="2" applyFill="1" applyBorder="1"/>
    <xf numFmtId="0" fontId="8" fillId="0" borderId="5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2" xfId="0" applyFont="1" applyBorder="1" applyAlignment="1">
      <alignment horizontal="center" vertical="top" wrapText="1"/>
    </xf>
    <xf numFmtId="0" fontId="0" fillId="9" borderId="2" xfId="0" applyFill="1" applyBorder="1" applyAlignment="1">
      <alignment horizontal="center" vertical="top" wrapText="1"/>
    </xf>
    <xf numFmtId="0" fontId="0" fillId="0" borderId="56" xfId="0" applyBorder="1" applyAlignment="1">
      <alignment horizontal="right"/>
    </xf>
    <xf numFmtId="0" fontId="8" fillId="0" borderId="2"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55" xfId="0" applyFont="1" applyBorder="1" applyAlignment="1">
      <alignment horizontal="center" vertical="center" wrapText="1"/>
    </xf>
    <xf numFmtId="0" fontId="28" fillId="13" borderId="33" xfId="0" applyFont="1" applyFill="1" applyBorder="1" applyAlignment="1">
      <alignment horizontal="center" vertical="center" wrapText="1"/>
    </xf>
    <xf numFmtId="0" fontId="28" fillId="13" borderId="42" xfId="0" applyFont="1" applyFill="1" applyBorder="1" applyAlignment="1">
      <alignment horizontal="center" vertical="center" wrapText="1"/>
    </xf>
    <xf numFmtId="0" fontId="28" fillId="13" borderId="34" xfId="0"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28" xfId="0" applyFont="1" applyBorder="1" applyAlignment="1">
      <alignment horizontal="left" vertical="center" wrapText="1"/>
    </xf>
    <xf numFmtId="167" fontId="19" fillId="0" borderId="28" xfId="0" applyNumberFormat="1" applyFont="1" applyBorder="1" applyAlignment="1">
      <alignment horizontal="center" vertical="center"/>
    </xf>
    <xf numFmtId="167" fontId="19" fillId="0" borderId="14" xfId="0" applyNumberFormat="1" applyFont="1" applyBorder="1" applyAlignment="1">
      <alignment horizontal="center" vertical="center"/>
    </xf>
    <xf numFmtId="167" fontId="19" fillId="0" borderId="15" xfId="0" applyNumberFormat="1" applyFont="1" applyBorder="1" applyAlignment="1">
      <alignment horizontal="center" vertical="center"/>
    </xf>
    <xf numFmtId="167" fontId="19" fillId="0" borderId="16" xfId="0" applyNumberFormat="1" applyFont="1" applyBorder="1" applyAlignment="1">
      <alignment horizontal="center" vertical="center"/>
    </xf>
    <xf numFmtId="0" fontId="19" fillId="0" borderId="27" xfId="0" applyFont="1" applyBorder="1" applyAlignment="1">
      <alignment horizontal="left" vertical="center" wrapText="1"/>
    </xf>
    <xf numFmtId="167" fontId="19" fillId="0" borderId="24" xfId="0" applyNumberFormat="1" applyFont="1" applyBorder="1" applyAlignment="1">
      <alignment horizontal="right" vertical="center"/>
    </xf>
    <xf numFmtId="167" fontId="19" fillId="0" borderId="7" xfId="0" applyNumberFormat="1" applyFont="1" applyBorder="1" applyAlignment="1">
      <alignment horizontal="center" vertical="center"/>
    </xf>
    <xf numFmtId="167" fontId="19" fillId="0" borderId="1" xfId="0" applyNumberFormat="1" applyFont="1" applyBorder="1" applyAlignment="1">
      <alignment horizontal="center" vertical="center"/>
    </xf>
    <xf numFmtId="167" fontId="19" fillId="0" borderId="8" xfId="0" applyNumberFormat="1" applyFont="1" applyBorder="1" applyAlignment="1">
      <alignment horizontal="center" vertical="center"/>
    </xf>
    <xf numFmtId="0" fontId="19" fillId="0" borderId="24" xfId="0" applyFont="1" applyBorder="1" applyAlignment="1">
      <alignment horizontal="left" vertical="center" wrapText="1"/>
    </xf>
    <xf numFmtId="167" fontId="19" fillId="0" borderId="24" xfId="0" applyNumberFormat="1" applyFont="1" applyBorder="1" applyAlignment="1">
      <alignment horizontal="center" vertical="center"/>
    </xf>
    <xf numFmtId="0" fontId="19" fillId="0" borderId="26" xfId="0" applyFont="1" applyBorder="1" applyAlignment="1">
      <alignment horizontal="left" vertical="center" wrapText="1"/>
    </xf>
    <xf numFmtId="167" fontId="19" fillId="0" borderId="26" xfId="0" applyNumberFormat="1" applyFont="1" applyBorder="1" applyAlignment="1">
      <alignment horizontal="center" vertical="center"/>
    </xf>
    <xf numFmtId="167" fontId="19" fillId="0" borderId="9" xfId="0" applyNumberFormat="1" applyFont="1" applyBorder="1" applyAlignment="1">
      <alignment horizontal="center" vertical="center"/>
    </xf>
    <xf numFmtId="167" fontId="19" fillId="0" borderId="17" xfId="0" applyNumberFormat="1" applyFont="1" applyBorder="1" applyAlignment="1">
      <alignment horizontal="center" vertical="center"/>
    </xf>
    <xf numFmtId="167" fontId="19" fillId="0" borderId="10" xfId="0" applyNumberFormat="1" applyFont="1" applyBorder="1" applyAlignment="1">
      <alignment horizontal="center" vertical="center"/>
    </xf>
    <xf numFmtId="0" fontId="19" fillId="0" borderId="42" xfId="0" applyFont="1" applyBorder="1" applyAlignment="1">
      <alignment horizontal="right" vertical="center"/>
    </xf>
    <xf numFmtId="0" fontId="0" fillId="0" borderId="31" xfId="0" applyBorder="1"/>
    <xf numFmtId="0" fontId="0" fillId="9" borderId="35" xfId="0" applyFill="1" applyBorder="1"/>
    <xf numFmtId="0" fontId="32" fillId="0" borderId="0" xfId="1" applyFont="1" applyAlignment="1" applyProtection="1">
      <alignment vertical="center"/>
    </xf>
    <xf numFmtId="0" fontId="32" fillId="14" borderId="0" xfId="1" applyFont="1" applyFill="1" applyBorder="1" applyAlignment="1" applyProtection="1">
      <alignment vertical="center"/>
    </xf>
    <xf numFmtId="0" fontId="19" fillId="0" borderId="0" xfId="0" applyFont="1"/>
    <xf numFmtId="0" fontId="8" fillId="0" borderId="55" xfId="0" applyFont="1" applyBorder="1" applyAlignment="1">
      <alignment horizontal="center" vertical="center"/>
    </xf>
    <xf numFmtId="0" fontId="30" fillId="0" borderId="0" xfId="0" applyFont="1" applyAlignment="1">
      <alignment horizontal="left" vertical="top" wrapText="1"/>
    </xf>
    <xf numFmtId="167" fontId="19" fillId="9" borderId="63" xfId="0" applyNumberFormat="1" applyFont="1" applyFill="1" applyBorder="1" applyAlignment="1">
      <alignment horizontal="center" vertical="center"/>
    </xf>
    <xf numFmtId="167" fontId="19" fillId="9" borderId="11" xfId="0" applyNumberFormat="1" applyFont="1" applyFill="1" applyBorder="1" applyAlignment="1">
      <alignment horizontal="center" vertical="center"/>
    </xf>
    <xf numFmtId="0" fontId="0" fillId="0" borderId="55" xfId="0" applyBorder="1"/>
    <xf numFmtId="0" fontId="28" fillId="0" borderId="54" xfId="0" applyFont="1" applyBorder="1" applyAlignment="1">
      <alignment horizontal="center" vertical="center" wrapText="1"/>
    </xf>
    <xf numFmtId="0" fontId="0" fillId="0" borderId="16" xfId="0" applyBorder="1" applyAlignment="1">
      <alignment horizontal="right"/>
    </xf>
    <xf numFmtId="0" fontId="0" fillId="0" borderId="10" xfId="0" applyBorder="1" applyAlignment="1">
      <alignment horizontal="right"/>
    </xf>
    <xf numFmtId="0" fontId="28" fillId="0" borderId="6" xfId="0" applyFont="1" applyBorder="1" applyAlignment="1">
      <alignment horizontal="center" vertical="center" wrapText="1"/>
    </xf>
    <xf numFmtId="0" fontId="27" fillId="0" borderId="0" xfId="0" applyFont="1" applyAlignment="1">
      <alignment horizontal="center" vertical="center" wrapText="1"/>
    </xf>
    <xf numFmtId="0" fontId="0" fillId="0" borderId="0" xfId="0" applyAlignment="1">
      <alignment wrapText="1"/>
    </xf>
    <xf numFmtId="0" fontId="0" fillId="0" borderId="28" xfId="0" applyBorder="1" applyAlignment="1">
      <alignment horizontal="right"/>
    </xf>
    <xf numFmtId="0" fontId="28" fillId="13" borderId="29" xfId="0" applyFont="1" applyFill="1" applyBorder="1" applyAlignment="1">
      <alignment horizontal="center" vertical="center" wrapText="1"/>
    </xf>
    <xf numFmtId="0" fontId="19" fillId="9" borderId="59" xfId="0" applyFont="1" applyFill="1" applyBorder="1" applyAlignment="1">
      <alignment horizontal="center" vertical="center" wrapText="1"/>
    </xf>
    <xf numFmtId="0" fontId="0" fillId="0" borderId="59" xfId="0" applyBorder="1" applyAlignment="1">
      <alignment horizontal="center"/>
    </xf>
    <xf numFmtId="0" fontId="0" fillId="0" borderId="5" xfId="0" applyBorder="1"/>
    <xf numFmtId="0" fontId="0" fillId="0" borderId="57" xfId="0" applyBorder="1"/>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9" xfId="0" applyFont="1" applyBorder="1" applyAlignment="1">
      <alignment horizontal="center" vertical="center" wrapText="1"/>
    </xf>
    <xf numFmtId="0" fontId="0" fillId="0" borderId="66" xfId="0" applyBorder="1"/>
    <xf numFmtId="0" fontId="7" fillId="3" borderId="0" xfId="0" applyFont="1" applyFill="1"/>
    <xf numFmtId="0" fontId="34" fillId="0" borderId="0" xfId="0" applyFont="1"/>
    <xf numFmtId="0" fontId="34" fillId="0" borderId="0" xfId="0" applyFont="1" applyAlignment="1">
      <alignment horizontal="right"/>
    </xf>
    <xf numFmtId="0" fontId="34" fillId="0" borderId="28" xfId="0" applyFont="1" applyBorder="1"/>
    <xf numFmtId="0" fontId="34" fillId="0" borderId="24" xfId="0" applyFont="1" applyBorder="1"/>
    <xf numFmtId="0" fontId="34" fillId="0" borderId="26" xfId="0" applyFont="1" applyBorder="1"/>
    <xf numFmtId="0" fontId="19" fillId="9" borderId="28" xfId="0" applyFont="1" applyFill="1" applyBorder="1" applyAlignment="1">
      <alignment horizontal="center" vertical="center" wrapText="1"/>
    </xf>
    <xf numFmtId="0" fontId="19" fillId="9" borderId="28" xfId="0" applyFont="1" applyFill="1" applyBorder="1" applyAlignment="1">
      <alignment horizontal="left" vertical="center" wrapText="1"/>
    </xf>
    <xf numFmtId="0" fontId="19" fillId="9" borderId="27" xfId="0" applyFont="1" applyFill="1" applyBorder="1" applyAlignment="1">
      <alignment horizontal="center" vertical="center" wrapText="1"/>
    </xf>
    <xf numFmtId="0" fontId="19" fillId="9" borderId="27" xfId="0" applyFont="1" applyFill="1" applyBorder="1" applyAlignment="1">
      <alignment horizontal="left" vertical="center" wrapText="1"/>
    </xf>
    <xf numFmtId="0" fontId="19" fillId="9" borderId="24" xfId="0" applyFont="1" applyFill="1" applyBorder="1" applyAlignment="1">
      <alignment horizontal="center" vertical="center" wrapText="1"/>
    </xf>
    <xf numFmtId="0" fontId="19" fillId="9" borderId="24" xfId="0" applyFont="1" applyFill="1" applyBorder="1" applyAlignment="1">
      <alignment horizontal="left" vertical="center" wrapText="1"/>
    </xf>
    <xf numFmtId="167" fontId="19" fillId="0" borderId="1" xfId="0" applyNumberFormat="1" applyFont="1" applyBorder="1" applyAlignment="1">
      <alignment horizontal="center" vertical="center" wrapText="1"/>
    </xf>
    <xf numFmtId="167" fontId="19" fillId="9" borderId="3" xfId="0" applyNumberFormat="1" applyFont="1" applyFill="1" applyBorder="1" applyAlignment="1">
      <alignment horizontal="center" vertical="center"/>
    </xf>
    <xf numFmtId="167" fontId="19" fillId="9" borderId="3" xfId="0" applyNumberFormat="1" applyFont="1" applyFill="1" applyBorder="1" applyAlignment="1">
      <alignment horizontal="right" vertical="center"/>
    </xf>
    <xf numFmtId="167" fontId="19" fillId="9" borderId="13" xfId="0" applyNumberFormat="1" applyFont="1" applyFill="1" applyBorder="1" applyAlignment="1">
      <alignment horizontal="center" vertical="center"/>
    </xf>
    <xf numFmtId="0" fontId="19" fillId="9" borderId="26" xfId="0" applyFont="1" applyFill="1" applyBorder="1" applyAlignment="1">
      <alignment horizontal="center" vertical="center" wrapText="1"/>
    </xf>
    <xf numFmtId="167" fontId="19" fillId="9" borderId="28" xfId="0" applyNumberFormat="1" applyFont="1" applyFill="1" applyBorder="1" applyAlignment="1">
      <alignment horizontal="center" vertical="center"/>
    </xf>
    <xf numFmtId="167" fontId="19" fillId="9" borderId="14" xfId="0" applyNumberFormat="1" applyFont="1" applyFill="1" applyBorder="1" applyAlignment="1">
      <alignment horizontal="center" vertical="center"/>
    </xf>
    <xf numFmtId="167" fontId="19" fillId="9" borderId="15" xfId="0" applyNumberFormat="1" applyFont="1" applyFill="1" applyBorder="1" applyAlignment="1">
      <alignment horizontal="center" vertical="center"/>
    </xf>
    <xf numFmtId="167" fontId="19" fillId="9" borderId="16" xfId="0" applyNumberFormat="1" applyFont="1" applyFill="1" applyBorder="1" applyAlignment="1">
      <alignment horizontal="center" vertical="center"/>
    </xf>
    <xf numFmtId="167" fontId="19" fillId="9" borderId="24" xfId="0" applyNumberFormat="1" applyFont="1" applyFill="1" applyBorder="1" applyAlignment="1">
      <alignment horizontal="center" vertical="center"/>
    </xf>
    <xf numFmtId="167" fontId="19" fillId="9" borderId="7" xfId="0" applyNumberFormat="1" applyFont="1" applyFill="1" applyBorder="1" applyAlignment="1">
      <alignment horizontal="center" vertical="center"/>
    </xf>
    <xf numFmtId="167" fontId="19" fillId="9" borderId="1" xfId="0" applyNumberFormat="1" applyFont="1" applyFill="1" applyBorder="1" applyAlignment="1">
      <alignment horizontal="center" vertical="center"/>
    </xf>
    <xf numFmtId="167" fontId="19" fillId="9" borderId="8" xfId="0" applyNumberFormat="1" applyFont="1" applyFill="1" applyBorder="1" applyAlignment="1">
      <alignment horizontal="center" vertical="center"/>
    </xf>
    <xf numFmtId="167" fontId="19" fillId="9" borderId="8" xfId="0" applyNumberFormat="1" applyFont="1" applyFill="1" applyBorder="1" applyAlignment="1">
      <alignment horizontal="right" vertical="center"/>
    </xf>
    <xf numFmtId="167" fontId="19" fillId="9" borderId="26" xfId="0" applyNumberFormat="1" applyFont="1" applyFill="1" applyBorder="1" applyAlignment="1">
      <alignment horizontal="center" vertical="center"/>
    </xf>
    <xf numFmtId="167" fontId="19" fillId="9" borderId="9" xfId="0" applyNumberFormat="1" applyFont="1" applyFill="1" applyBorder="1" applyAlignment="1">
      <alignment horizontal="center" vertical="center"/>
    </xf>
    <xf numFmtId="167" fontId="19" fillId="9" borderId="17" xfId="0" applyNumberFormat="1" applyFont="1" applyFill="1" applyBorder="1" applyAlignment="1">
      <alignment horizontal="center" vertical="center"/>
    </xf>
    <xf numFmtId="167" fontId="19" fillId="9" borderId="10" xfId="0" applyNumberFormat="1" applyFont="1" applyFill="1" applyBorder="1" applyAlignment="1">
      <alignment horizontal="center" vertical="center"/>
    </xf>
    <xf numFmtId="167" fontId="19" fillId="9" borderId="39" xfId="0" applyNumberFormat="1" applyFont="1" applyFill="1" applyBorder="1" applyAlignment="1">
      <alignment horizontal="center" vertical="center"/>
    </xf>
    <xf numFmtId="0" fontId="0" fillId="17" borderId="2" xfId="0" applyFill="1" applyBorder="1"/>
    <xf numFmtId="0" fontId="0" fillId="20" borderId="59" xfId="0" applyFill="1" applyBorder="1" applyAlignment="1">
      <alignment horizontal="center" vertical="center"/>
    </xf>
    <xf numFmtId="0" fontId="0" fillId="21" borderId="2" xfId="0" applyFill="1" applyBorder="1" applyAlignment="1">
      <alignment horizontal="center" vertical="center"/>
    </xf>
    <xf numFmtId="0" fontId="0" fillId="23" borderId="2" xfId="0" applyFill="1" applyBorder="1"/>
    <xf numFmtId="0" fontId="0" fillId="0" borderId="14" xfId="0" applyBorder="1"/>
    <xf numFmtId="0" fontId="35" fillId="0" borderId="8" xfId="1" applyFont="1" applyBorder="1" applyAlignment="1" applyProtection="1"/>
    <xf numFmtId="0" fontId="0" fillId="0" borderId="64" xfId="0" applyBorder="1"/>
    <xf numFmtId="0" fontId="0" fillId="0" borderId="34" xfId="0" applyBorder="1"/>
    <xf numFmtId="0" fontId="0" fillId="0" borderId="65" xfId="0" applyBorder="1"/>
    <xf numFmtId="0" fontId="0" fillId="0" borderId="42" xfId="0" applyBorder="1"/>
    <xf numFmtId="0" fontId="0" fillId="0" borderId="33" xfId="0" applyBorder="1"/>
    <xf numFmtId="0" fontId="36" fillId="24" borderId="2" xfId="0" applyFont="1" applyFill="1" applyBorder="1" applyAlignment="1">
      <alignment horizontal="center" vertical="top" wrapText="1"/>
    </xf>
    <xf numFmtId="0" fontId="37" fillId="25" borderId="14" xfId="1" applyFont="1" applyFill="1" applyBorder="1" applyAlignment="1" applyProtection="1">
      <alignment vertical="top" wrapText="1"/>
    </xf>
    <xf numFmtId="0" fontId="37" fillId="25" borderId="15" xfId="1" applyFont="1" applyFill="1" applyBorder="1" applyAlignment="1" applyProtection="1"/>
    <xf numFmtId="0" fontId="0" fillId="0" borderId="15" xfId="0" applyBorder="1" applyAlignment="1">
      <alignment wrapText="1"/>
    </xf>
    <xf numFmtId="0" fontId="38" fillId="24" borderId="15" xfId="0" applyFont="1" applyFill="1" applyBorder="1" applyAlignment="1">
      <alignment horizontal="center" vertical="top" wrapText="1"/>
    </xf>
    <xf numFmtId="0" fontId="39" fillId="24" borderId="16" xfId="1" applyFont="1" applyFill="1" applyBorder="1" applyAlignment="1" applyProtection="1">
      <alignment horizontal="center" vertical="top" wrapText="1"/>
    </xf>
    <xf numFmtId="0" fontId="37" fillId="25" borderId="7" xfId="1" applyFont="1" applyFill="1" applyBorder="1" applyAlignment="1" applyProtection="1">
      <alignment vertical="top" wrapText="1"/>
    </xf>
    <xf numFmtId="0" fontId="37" fillId="25" borderId="1" xfId="1" applyFont="1" applyFill="1" applyBorder="1" applyAlignment="1" applyProtection="1"/>
    <xf numFmtId="0" fontId="0" fillId="0" borderId="1" xfId="0" applyBorder="1" applyAlignment="1">
      <alignment wrapText="1"/>
    </xf>
    <xf numFmtId="0" fontId="38" fillId="24" borderId="1" xfId="0" applyFont="1" applyFill="1" applyBorder="1" applyAlignment="1">
      <alignment horizontal="center" vertical="top" wrapText="1"/>
    </xf>
    <xf numFmtId="0" fontId="39" fillId="24" borderId="8" xfId="1" applyFont="1" applyFill="1" applyBorder="1" applyAlignment="1" applyProtection="1">
      <alignment horizontal="center" vertical="top" wrapText="1"/>
    </xf>
    <xf numFmtId="0" fontId="37" fillId="25" borderId="1" xfId="1" applyFont="1" applyFill="1" applyBorder="1" applyAlignment="1" applyProtection="1">
      <alignment vertical="top"/>
    </xf>
    <xf numFmtId="15" fontId="38" fillId="24" borderId="1" xfId="0" applyNumberFormat="1" applyFont="1" applyFill="1" applyBorder="1" applyAlignment="1">
      <alignment horizontal="center" vertical="top" wrapText="1"/>
    </xf>
    <xf numFmtId="0" fontId="37" fillId="25" borderId="9" xfId="1" applyFont="1" applyFill="1" applyBorder="1" applyAlignment="1" applyProtection="1">
      <alignment vertical="top" wrapText="1"/>
    </xf>
    <xf numFmtId="0" fontId="37" fillId="25" borderId="17" xfId="1" applyFont="1" applyFill="1" applyBorder="1" applyAlignment="1" applyProtection="1"/>
    <xf numFmtId="0" fontId="0" fillId="0" borderId="17" xfId="0" applyBorder="1" applyAlignment="1">
      <alignment wrapText="1"/>
    </xf>
    <xf numFmtId="0" fontId="38" fillId="24" borderId="17" xfId="0" applyFont="1" applyFill="1" applyBorder="1" applyAlignment="1">
      <alignment horizontal="center" vertical="top" wrapText="1"/>
    </xf>
    <xf numFmtId="0" fontId="39" fillId="24" borderId="10" xfId="1" applyFont="1" applyFill="1" applyBorder="1" applyAlignment="1" applyProtection="1">
      <alignment horizontal="center" vertical="top" wrapText="1"/>
    </xf>
    <xf numFmtId="0" fontId="42" fillId="0" borderId="59" xfId="0" applyFont="1" applyBorder="1" applyAlignment="1">
      <alignment horizontal="center" vertical="center" wrapText="1"/>
    </xf>
    <xf numFmtId="0" fontId="42" fillId="0" borderId="57" xfId="0" applyFont="1" applyBorder="1" applyAlignment="1">
      <alignment horizontal="center" vertical="center" wrapText="1"/>
    </xf>
    <xf numFmtId="0" fontId="41" fillId="0" borderId="1" xfId="0" applyFont="1" applyBorder="1"/>
    <xf numFmtId="0" fontId="41" fillId="0" borderId="3" xfId="0" applyFont="1" applyBorder="1"/>
    <xf numFmtId="0" fontId="41" fillId="0" borderId="14" xfId="0" applyFont="1" applyBorder="1"/>
    <xf numFmtId="0" fontId="41" fillId="0" borderId="67" xfId="0" applyFont="1" applyBorder="1"/>
    <xf numFmtId="0" fontId="41" fillId="0" borderId="16" xfId="0" applyFont="1" applyBorder="1"/>
    <xf numFmtId="0" fontId="41" fillId="0" borderId="28" xfId="0" applyFont="1" applyBorder="1"/>
    <xf numFmtId="0" fontId="41" fillId="0" borderId="53" xfId="0" applyFont="1" applyBorder="1"/>
    <xf numFmtId="0" fontId="41" fillId="0" borderId="7" xfId="0" applyFont="1" applyBorder="1"/>
    <xf numFmtId="0" fontId="41" fillId="0" borderId="8" xfId="0" applyFont="1" applyBorder="1"/>
    <xf numFmtId="0" fontId="41" fillId="0" borderId="24" xfId="0" applyFont="1" applyBorder="1"/>
    <xf numFmtId="0" fontId="41" fillId="0" borderId="20" xfId="0" applyFont="1" applyBorder="1"/>
    <xf numFmtId="0" fontId="18" fillId="0" borderId="8" xfId="0" applyFont="1" applyBorder="1"/>
    <xf numFmtId="0" fontId="41" fillId="0" borderId="9" xfId="0" applyFont="1" applyBorder="1"/>
    <xf numFmtId="0" fontId="41" fillId="0" borderId="62" xfId="0" applyFont="1" applyBorder="1"/>
    <xf numFmtId="0" fontId="41" fillId="0" borderId="10" xfId="0" applyFont="1" applyBorder="1"/>
    <xf numFmtId="0" fontId="41" fillId="0" borderId="26" xfId="0" applyFont="1" applyBorder="1"/>
    <xf numFmtId="0" fontId="41" fillId="0" borderId="64" xfId="0" applyFont="1" applyBorder="1"/>
    <xf numFmtId="0" fontId="8" fillId="0" borderId="12" xfId="0" applyFont="1" applyBorder="1" applyAlignment="1">
      <alignment horizontal="center"/>
    </xf>
    <xf numFmtId="0" fontId="0" fillId="0" borderId="59" xfId="0" applyBorder="1"/>
    <xf numFmtId="0" fontId="43" fillId="0" borderId="0" xfId="0" applyFont="1"/>
    <xf numFmtId="0" fontId="46" fillId="0" borderId="0" xfId="1" applyFont="1" applyAlignment="1" applyProtection="1"/>
    <xf numFmtId="0" fontId="8" fillId="0" borderId="31" xfId="0" applyFont="1" applyBorder="1" applyAlignment="1">
      <alignment horizontal="right"/>
    </xf>
    <xf numFmtId="0" fontId="8" fillId="0" borderId="2" xfId="0" applyFont="1" applyBorder="1" applyAlignment="1">
      <alignment horizontal="left"/>
    </xf>
    <xf numFmtId="0" fontId="8" fillId="0" borderId="59" xfId="0" applyFont="1" applyBorder="1" applyAlignment="1">
      <alignment horizontal="left"/>
    </xf>
    <xf numFmtId="0" fontId="8" fillId="0" borderId="68" xfId="0" applyFont="1" applyBorder="1" applyAlignment="1">
      <alignment horizontal="left"/>
    </xf>
    <xf numFmtId="0" fontId="8" fillId="0" borderId="56" xfId="0" applyFont="1" applyBorder="1" applyAlignment="1">
      <alignment horizontal="left"/>
    </xf>
    <xf numFmtId="0" fontId="8" fillId="0" borderId="69" xfId="0" applyFont="1" applyBorder="1" applyAlignment="1">
      <alignment horizontal="left"/>
    </xf>
    <xf numFmtId="0" fontId="0" fillId="0" borderId="27" xfId="0" applyBorder="1" applyAlignment="1">
      <alignment horizontal="left"/>
    </xf>
    <xf numFmtId="0" fontId="27" fillId="0" borderId="24" xfId="0" applyFont="1" applyBorder="1" applyAlignment="1">
      <alignment horizontal="left"/>
    </xf>
    <xf numFmtId="0" fontId="0" fillId="0" borderId="70" xfId="0" applyBorder="1" applyAlignment="1">
      <alignment horizontal="left"/>
    </xf>
    <xf numFmtId="0" fontId="0" fillId="0" borderId="15" xfId="0" applyBorder="1" applyAlignment="1">
      <alignment horizontal="right"/>
    </xf>
    <xf numFmtId="0" fontId="0" fillId="0" borderId="32" xfId="0" applyBorder="1" applyAlignment="1">
      <alignment horizontal="right"/>
    </xf>
    <xf numFmtId="0" fontId="0" fillId="0" borderId="30" xfId="0" applyBorder="1" applyAlignment="1">
      <alignment horizontal="right"/>
    </xf>
    <xf numFmtId="0" fontId="0" fillId="0" borderId="47" xfId="0" applyBorder="1" applyAlignment="1">
      <alignment horizontal="right"/>
    </xf>
    <xf numFmtId="0" fontId="0" fillId="0" borderId="4" xfId="0" applyBorder="1" applyAlignment="1">
      <alignment horizontal="right"/>
    </xf>
    <xf numFmtId="0" fontId="0" fillId="0" borderId="71" xfId="0" applyBorder="1" applyAlignment="1">
      <alignment horizontal="right"/>
    </xf>
    <xf numFmtId="0" fontId="0" fillId="0" borderId="61" xfId="0" applyBorder="1" applyAlignment="1">
      <alignment horizontal="right"/>
    </xf>
    <xf numFmtId="0" fontId="0" fillId="0" borderId="52" xfId="0" applyBorder="1" applyAlignment="1">
      <alignment horizontal="right"/>
    </xf>
    <xf numFmtId="0" fontId="0" fillId="0" borderId="20" xfId="0" applyBorder="1" applyAlignment="1">
      <alignment horizontal="right"/>
    </xf>
    <xf numFmtId="0" fontId="0" fillId="0" borderId="64" xfId="0" applyBorder="1" applyAlignment="1">
      <alignment horizontal="right"/>
    </xf>
    <xf numFmtId="0" fontId="2" fillId="0" borderId="2" xfId="0" applyFont="1" applyBorder="1"/>
    <xf numFmtId="10" fontId="0" fillId="0" borderId="2" xfId="0" applyNumberFormat="1" applyBorder="1"/>
    <xf numFmtId="0" fontId="0" fillId="10" borderId="31" xfId="0" applyFill="1" applyBorder="1" applyAlignment="1">
      <alignment horizontal="center"/>
    </xf>
    <xf numFmtId="0" fontId="0" fillId="10" borderId="55" xfId="0" applyFill="1" applyBorder="1" applyAlignment="1">
      <alignment horizontal="center"/>
    </xf>
    <xf numFmtId="0" fontId="0" fillId="10" borderId="35" xfId="0" applyFill="1" applyBorder="1" applyAlignment="1">
      <alignment horizontal="center"/>
    </xf>
    <xf numFmtId="0" fontId="0" fillId="0" borderId="48" xfId="0" applyBorder="1"/>
    <xf numFmtId="0" fontId="0" fillId="9" borderId="3" xfId="0" applyFill="1" applyBorder="1"/>
    <xf numFmtId="0" fontId="5" fillId="9" borderId="1" xfId="0" applyFont="1" applyFill="1" applyBorder="1"/>
    <xf numFmtId="0" fontId="0" fillId="9" borderId="7" xfId="0" applyFill="1" applyBorder="1"/>
    <xf numFmtId="0" fontId="5" fillId="9" borderId="7" xfId="0" applyFont="1" applyFill="1" applyBorder="1"/>
    <xf numFmtId="0" fontId="5" fillId="9" borderId="8" xfId="0" applyFont="1" applyFill="1" applyBorder="1"/>
    <xf numFmtId="0" fontId="0" fillId="0" borderId="59" xfId="0" applyBorder="1" applyAlignment="1">
      <alignment horizontal="center" vertical="center"/>
    </xf>
    <xf numFmtId="0" fontId="0" fillId="0" borderId="25" xfId="0" applyBorder="1" applyAlignment="1">
      <alignment horizontal="center" vertical="center"/>
    </xf>
    <xf numFmtId="0" fontId="0" fillId="0" borderId="0" xfId="0" applyAlignment="1">
      <alignment vertical="center"/>
    </xf>
    <xf numFmtId="0" fontId="0" fillId="0" borderId="25" xfId="0" applyBorder="1" applyAlignment="1">
      <alignment horizontal="center" vertical="center" wrapText="1"/>
    </xf>
    <xf numFmtId="0" fontId="0" fillId="9" borderId="4" xfId="0" applyFill="1" applyBorder="1"/>
    <xf numFmtId="0" fontId="5" fillId="9" borderId="4" xfId="0" applyFont="1" applyFill="1" applyBorder="1"/>
    <xf numFmtId="0" fontId="0" fillId="0" borderId="12"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5" fillId="0" borderId="47" xfId="0" applyFont="1" applyBorder="1" applyAlignment="1">
      <alignment horizontal="right"/>
    </xf>
    <xf numFmtId="0" fontId="5" fillId="0" borderId="61" xfId="0" applyFont="1" applyBorder="1" applyAlignment="1">
      <alignment horizontal="right"/>
    </xf>
    <xf numFmtId="0" fontId="0" fillId="9" borderId="36" xfId="0" applyFill="1" applyBorder="1" applyAlignment="1">
      <alignment horizontal="center"/>
    </xf>
    <xf numFmtId="0" fontId="0" fillId="9" borderId="53" xfId="0" applyFill="1" applyBorder="1" applyAlignment="1">
      <alignment horizontal="center"/>
    </xf>
    <xf numFmtId="0" fontId="0" fillId="0" borderId="57" xfId="0" applyBorder="1" applyAlignment="1">
      <alignment horizontal="left" vertical="top"/>
    </xf>
    <xf numFmtId="0" fontId="0" fillId="0" borderId="49" xfId="0" applyBorder="1" applyAlignment="1">
      <alignment horizontal="left" vertical="top"/>
    </xf>
    <xf numFmtId="0" fontId="0" fillId="0" borderId="62" xfId="0" applyBorder="1" applyAlignment="1">
      <alignment horizontal="left" vertical="top"/>
    </xf>
    <xf numFmtId="0" fontId="5" fillId="0" borderId="15" xfId="0" applyFont="1" applyBorder="1" applyAlignment="1">
      <alignment horizontal="right"/>
    </xf>
    <xf numFmtId="0" fontId="5" fillId="0" borderId="29" xfId="0" applyFont="1" applyBorder="1" applyAlignment="1">
      <alignment horizontal="right"/>
    </xf>
    <xf numFmtId="0" fontId="5" fillId="0" borderId="17" xfId="0" applyFont="1" applyBorder="1" applyAlignment="1">
      <alignment horizontal="right"/>
    </xf>
    <xf numFmtId="0" fontId="0" fillId="0" borderId="50" xfId="0" applyBorder="1" applyAlignment="1">
      <alignment horizontal="center" vertical="top" wrapText="1"/>
    </xf>
    <xf numFmtId="0" fontId="5" fillId="0" borderId="0" xfId="0" applyFont="1" applyAlignment="1">
      <alignment horizontal="left"/>
    </xf>
    <xf numFmtId="0" fontId="19" fillId="9" borderId="11" xfId="2" applyFont="1" applyFill="1" applyBorder="1" applyAlignment="1">
      <alignment wrapText="1"/>
    </xf>
    <xf numFmtId="0" fontId="0" fillId="0" borderId="2" xfId="0" applyBorder="1" applyAlignment="1">
      <alignment horizontal="center" wrapText="1"/>
    </xf>
    <xf numFmtId="0" fontId="5" fillId="9" borderId="37" xfId="0" applyFont="1" applyFill="1" applyBorder="1"/>
    <xf numFmtId="0" fontId="0" fillId="0" borderId="22" xfId="0" applyBorder="1"/>
    <xf numFmtId="0" fontId="0" fillId="0" borderId="21" xfId="0" applyBorder="1"/>
    <xf numFmtId="2" fontId="0" fillId="0" borderId="23" xfId="0" applyNumberFormat="1" applyBorder="1" applyAlignment="1">
      <alignment horizontal="right"/>
    </xf>
    <xf numFmtId="0" fontId="5" fillId="9" borderId="53" xfId="0" applyFont="1" applyFill="1" applyBorder="1"/>
    <xf numFmtId="0" fontId="0" fillId="0" borderId="41" xfId="0" applyBorder="1"/>
    <xf numFmtId="0" fontId="0" fillId="0" borderId="71" xfId="0" applyBorder="1"/>
    <xf numFmtId="0" fontId="0" fillId="0" borderId="29" xfId="0" applyBorder="1" applyAlignment="1">
      <alignment vertical="top" wrapText="1"/>
    </xf>
    <xf numFmtId="0" fontId="0" fillId="0" borderId="72" xfId="0" applyBorder="1"/>
    <xf numFmtId="0" fontId="40" fillId="27" borderId="0" xfId="0" applyFont="1" applyFill="1" applyAlignment="1">
      <alignment horizontal="center" vertical="center" wrapText="1"/>
    </xf>
    <xf numFmtId="0" fontId="2" fillId="3" borderId="0" xfId="0" applyFont="1" applyFill="1"/>
    <xf numFmtId="0" fontId="0" fillId="3" borderId="0" xfId="0" applyFill="1"/>
    <xf numFmtId="3" fontId="14" fillId="0" borderId="29" xfId="4" applyNumberFormat="1" applyFont="1" applyBorder="1" applyProtection="1">
      <protection locked="0"/>
    </xf>
    <xf numFmtId="3" fontId="14" fillId="0" borderId="1" xfId="4" applyNumberFormat="1" applyFont="1" applyBorder="1" applyAlignment="1" applyProtection="1">
      <alignment horizontal="right"/>
      <protection locked="0"/>
    </xf>
    <xf numFmtId="3" fontId="14" fillId="0" borderId="1" xfId="4" applyNumberFormat="1" applyFont="1" applyBorder="1" applyProtection="1">
      <protection locked="0"/>
    </xf>
    <xf numFmtId="3" fontId="14" fillId="0" borderId="1" xfId="4" applyNumberFormat="1" applyFont="1" applyBorder="1"/>
    <xf numFmtId="3" fontId="14" fillId="0" borderId="17" xfId="4" applyNumberFormat="1" applyFont="1" applyBorder="1" applyProtection="1">
      <protection locked="0"/>
    </xf>
    <xf numFmtId="1" fontId="12" fillId="0" borderId="73" xfId="4" applyNumberFormat="1" applyBorder="1" applyProtection="1">
      <protection locked="0"/>
    </xf>
    <xf numFmtId="164" fontId="15" fillId="0" borderId="0" xfId="5" applyNumberFormat="1" applyFont="1" applyBorder="1" applyProtection="1">
      <protection locked="0"/>
    </xf>
    <xf numFmtId="165" fontId="12" fillId="0" borderId="74" xfId="4" applyNumberFormat="1" applyBorder="1" applyProtection="1">
      <protection locked="0"/>
    </xf>
    <xf numFmtId="1" fontId="13" fillId="0" borderId="75" xfId="4" applyNumberFormat="1" applyFont="1" applyBorder="1" applyProtection="1">
      <protection locked="0"/>
    </xf>
    <xf numFmtId="164" fontId="14" fillId="0" borderId="76" xfId="5" applyNumberFormat="1" applyFont="1" applyBorder="1" applyProtection="1">
      <protection locked="0"/>
    </xf>
    <xf numFmtId="1" fontId="14" fillId="0" borderId="76" xfId="4" applyNumberFormat="1" applyFont="1" applyBorder="1" applyProtection="1">
      <protection locked="0"/>
    </xf>
    <xf numFmtId="165" fontId="13" fillId="0" borderId="77" xfId="4" applyNumberFormat="1" applyFont="1" applyBorder="1" applyProtection="1">
      <protection locked="0"/>
    </xf>
    <xf numFmtId="1" fontId="12" fillId="0" borderId="49" xfId="4" applyNumberFormat="1" applyBorder="1" applyProtection="1">
      <protection locked="0"/>
    </xf>
    <xf numFmtId="14" fontId="0" fillId="0" borderId="0" xfId="0" applyNumberFormat="1"/>
    <xf numFmtId="0" fontId="8" fillId="0" borderId="25" xfId="0" applyFont="1" applyBorder="1" applyAlignment="1">
      <alignment horizontal="center" vertical="center"/>
    </xf>
    <xf numFmtId="0" fontId="7" fillId="0" borderId="25" xfId="0" applyFont="1" applyBorder="1" applyAlignment="1">
      <alignment horizontal="center" vertical="center"/>
    </xf>
    <xf numFmtId="0" fontId="7" fillId="0" borderId="54" xfId="0" applyFont="1" applyBorder="1" applyAlignment="1">
      <alignment horizontal="center"/>
    </xf>
    <xf numFmtId="0" fontId="0" fillId="0" borderId="78" xfId="0" applyBorder="1" applyAlignment="1">
      <alignment horizontal="right"/>
    </xf>
    <xf numFmtId="0" fontId="0" fillId="0" borderId="79" xfId="0" applyBorder="1" applyAlignment="1">
      <alignment horizontal="right"/>
    </xf>
    <xf numFmtId="0" fontId="0" fillId="0" borderId="80" xfId="0" applyBorder="1" applyAlignment="1">
      <alignment horizontal="right"/>
    </xf>
    <xf numFmtId="0" fontId="0" fillId="0" borderId="81" xfId="0" applyBorder="1" applyAlignment="1">
      <alignment horizontal="right"/>
    </xf>
    <xf numFmtId="0" fontId="0" fillId="0" borderId="41" xfId="0" applyBorder="1" applyAlignment="1">
      <alignment horizontal="right"/>
    </xf>
    <xf numFmtId="0" fontId="19" fillId="0" borderId="82" xfId="0" applyFont="1" applyBorder="1" applyAlignment="1">
      <alignment horizontal="left" vertical="center" wrapText="1"/>
    </xf>
    <xf numFmtId="0" fontId="19" fillId="0" borderId="36" xfId="0" applyFont="1" applyBorder="1" applyAlignment="1">
      <alignment horizontal="left" vertical="center" wrapText="1"/>
    </xf>
    <xf numFmtId="0" fontId="7" fillId="0" borderId="2" xfId="0" applyFont="1" applyBorder="1" applyAlignment="1">
      <alignment horizontal="center" vertical="center" wrapText="1"/>
    </xf>
    <xf numFmtId="0" fontId="19" fillId="0" borderId="83" xfId="0" applyFont="1" applyBorder="1" applyAlignment="1">
      <alignment horizontal="left" vertical="center" wrapText="1"/>
    </xf>
    <xf numFmtId="0" fontId="0" fillId="0" borderId="47" xfId="0" applyBorder="1"/>
    <xf numFmtId="0" fontId="0" fillId="0" borderId="67" xfId="0" applyBorder="1"/>
    <xf numFmtId="0" fontId="0" fillId="5" borderId="49" xfId="0" applyFill="1" applyBorder="1" applyAlignment="1">
      <alignment horizontal="center"/>
    </xf>
    <xf numFmtId="0" fontId="0" fillId="3" borderId="31" xfId="0" applyFill="1" applyBorder="1" applyAlignment="1">
      <alignment horizontal="center" vertical="center"/>
    </xf>
    <xf numFmtId="0" fontId="0" fillId="3" borderId="55" xfId="0" applyFill="1" applyBorder="1" applyAlignment="1">
      <alignment horizontal="center" vertical="center"/>
    </xf>
    <xf numFmtId="0" fontId="0" fillId="3" borderId="35" xfId="0" applyFill="1" applyBorder="1" applyAlignment="1">
      <alignment horizontal="center" vertical="center"/>
    </xf>
    <xf numFmtId="0" fontId="7" fillId="0" borderId="49" xfId="0" applyFont="1" applyBorder="1" applyAlignment="1">
      <alignment horizont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8" fillId="9" borderId="5" xfId="2" applyFont="1" applyFill="1" applyBorder="1" applyAlignment="1">
      <alignment horizontal="center" vertical="center" wrapText="1"/>
    </xf>
    <xf numFmtId="0" fontId="8" fillId="9" borderId="6" xfId="2" applyFont="1" applyFill="1" applyBorder="1" applyAlignment="1">
      <alignment horizontal="center" vertical="center" wrapText="1"/>
    </xf>
    <xf numFmtId="0" fontId="8" fillId="9" borderId="31" xfId="2" applyFont="1" applyFill="1" applyBorder="1" applyAlignment="1">
      <alignment horizontal="center"/>
    </xf>
    <xf numFmtId="0" fontId="8" fillId="9" borderId="35" xfId="2" applyFont="1" applyFill="1" applyBorder="1" applyAlignment="1">
      <alignment horizontal="center"/>
    </xf>
    <xf numFmtId="0" fontId="0" fillId="0" borderId="0" xfId="0" applyAlignment="1">
      <alignment horizontal="left" vertical="top" wrapText="1"/>
    </xf>
    <xf numFmtId="0" fontId="0" fillId="3" borderId="31" xfId="0" applyFill="1" applyBorder="1" applyAlignment="1">
      <alignment horizontal="center"/>
    </xf>
    <xf numFmtId="0" fontId="0" fillId="3" borderId="35" xfId="0" applyFill="1" applyBorder="1" applyAlignment="1">
      <alignment horizontal="center"/>
    </xf>
    <xf numFmtId="0" fontId="0" fillId="5" borderId="5" xfId="0" applyFill="1" applyBorder="1" applyAlignment="1">
      <alignment horizontal="center"/>
    </xf>
    <xf numFmtId="0" fontId="0" fillId="5" borderId="19" xfId="0" applyFill="1" applyBorder="1" applyAlignment="1">
      <alignment horizontal="center"/>
    </xf>
    <xf numFmtId="0" fontId="0" fillId="5" borderId="6" xfId="0" applyFill="1" applyBorder="1" applyAlignment="1">
      <alignment horizontal="center"/>
    </xf>
    <xf numFmtId="0" fontId="0" fillId="8" borderId="49" xfId="0" applyFill="1" applyBorder="1" applyAlignment="1">
      <alignment horizontal="center"/>
    </xf>
    <xf numFmtId="0" fontId="0" fillId="6" borderId="5" xfId="0" applyFill="1" applyBorder="1" applyAlignment="1">
      <alignment horizontal="center"/>
    </xf>
    <xf numFmtId="0" fontId="0" fillId="6" borderId="6" xfId="0" applyFill="1" applyBorder="1" applyAlignment="1">
      <alignment horizontal="center"/>
    </xf>
    <xf numFmtId="0" fontId="0" fillId="7" borderId="57" xfId="0" applyFill="1" applyBorder="1" applyAlignment="1">
      <alignment horizontal="center"/>
    </xf>
    <xf numFmtId="0" fontId="0" fillId="7" borderId="49" xfId="0" applyFill="1" applyBorder="1" applyAlignment="1">
      <alignment horizontal="center"/>
    </xf>
    <xf numFmtId="0" fontId="0" fillId="0" borderId="13" xfId="0" applyBorder="1" applyAlignment="1">
      <alignment horizontal="left" vertical="top" wrapText="1"/>
    </xf>
    <xf numFmtId="0" fontId="0" fillId="0" borderId="23" xfId="0" applyBorder="1" applyAlignment="1">
      <alignment horizontal="left" vertical="top" wrapText="1"/>
    </xf>
    <xf numFmtId="0" fontId="0" fillId="0" borderId="41" xfId="0" applyBorder="1" applyAlignment="1">
      <alignment horizontal="left" vertical="top" wrapText="1"/>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48" xfId="0" applyBorder="1" applyAlignment="1">
      <alignment horizontal="left" vertical="top" wrapText="1"/>
    </xf>
    <xf numFmtId="0" fontId="0" fillId="0" borderId="53" xfId="0" applyBorder="1" applyAlignment="1">
      <alignment horizontal="left" vertical="top" wrapText="1"/>
    </xf>
    <xf numFmtId="0" fontId="0" fillId="0" borderId="47" xfId="0" applyBorder="1" applyAlignment="1">
      <alignment horizontal="left" vertical="top" wrapText="1"/>
    </xf>
    <xf numFmtId="0" fontId="9" fillId="0" borderId="33" xfId="0" applyFont="1" applyBorder="1" applyAlignment="1">
      <alignment horizontal="left"/>
    </xf>
    <xf numFmtId="0" fontId="9" fillId="0" borderId="34" xfId="0" applyFont="1" applyBorder="1" applyAlignment="1">
      <alignment horizontal="left"/>
    </xf>
    <xf numFmtId="0" fontId="9" fillId="0" borderId="31" xfId="0" applyFont="1" applyBorder="1" applyAlignment="1">
      <alignment horizontal="left"/>
    </xf>
    <xf numFmtId="0" fontId="9" fillId="0" borderId="35" xfId="0" applyFont="1" applyBorder="1" applyAlignment="1">
      <alignment horizontal="left"/>
    </xf>
    <xf numFmtId="0" fontId="0" fillId="0" borderId="14" xfId="0" applyBorder="1" applyAlignment="1">
      <alignment horizontal="left"/>
    </xf>
    <xf numFmtId="0" fontId="0" fillId="0" borderId="16"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1"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8" fillId="0" borderId="33" xfId="0" applyFont="1" applyBorder="1" applyAlignment="1">
      <alignment horizontal="left" wrapText="1"/>
    </xf>
    <xf numFmtId="0" fontId="8" fillId="0" borderId="34" xfId="0" applyFont="1" applyBorder="1" applyAlignment="1">
      <alignment horizontal="left" wrapText="1"/>
    </xf>
    <xf numFmtId="0" fontId="0" fillId="0" borderId="0" xfId="0" applyAlignment="1">
      <alignment horizontal="left"/>
    </xf>
    <xf numFmtId="0" fontId="0" fillId="10" borderId="31" xfId="0" applyFill="1" applyBorder="1" applyAlignment="1">
      <alignment horizontal="center"/>
    </xf>
    <xf numFmtId="0" fontId="0" fillId="10" borderId="55" xfId="0" applyFill="1" applyBorder="1" applyAlignment="1">
      <alignment horizontal="center"/>
    </xf>
    <xf numFmtId="0" fontId="0" fillId="10" borderId="35" xfId="0" applyFill="1" applyBorder="1" applyAlignment="1">
      <alignment horizontal="center"/>
    </xf>
    <xf numFmtId="0" fontId="0" fillId="9" borderId="48" xfId="0" applyFill="1" applyBorder="1" applyAlignment="1">
      <alignment horizontal="center"/>
    </xf>
    <xf numFmtId="0" fontId="0" fillId="9" borderId="37" xfId="0" applyFill="1" applyBorder="1" applyAlignment="1">
      <alignment horizontal="center"/>
    </xf>
    <xf numFmtId="0" fontId="0" fillId="3" borderId="55" xfId="0" applyFill="1" applyBorder="1" applyAlignment="1">
      <alignment horizontal="center"/>
    </xf>
    <xf numFmtId="0" fontId="28" fillId="12" borderId="18" xfId="0" applyFont="1" applyFill="1" applyBorder="1" applyAlignment="1">
      <alignment horizontal="center" vertical="center" wrapText="1"/>
    </xf>
    <xf numFmtId="0" fontId="30" fillId="0" borderId="31" xfId="0" applyFont="1" applyBorder="1" applyAlignment="1">
      <alignment horizontal="left" vertical="top" wrapText="1"/>
    </xf>
    <xf numFmtId="0" fontId="30" fillId="0" borderId="55" xfId="0" applyFont="1" applyBorder="1" applyAlignment="1">
      <alignment horizontal="left" vertical="top" wrapText="1"/>
    </xf>
    <xf numFmtId="0" fontId="30" fillId="0" borderId="35" xfId="0" applyFont="1" applyBorder="1" applyAlignment="1">
      <alignment horizontal="left" vertical="top" wrapText="1"/>
    </xf>
    <xf numFmtId="0" fontId="0" fillId="0" borderId="31" xfId="0" applyBorder="1" applyAlignment="1">
      <alignment horizontal="left"/>
    </xf>
    <xf numFmtId="0" fontId="0" fillId="0" borderId="55" xfId="0" applyBorder="1" applyAlignment="1">
      <alignment horizontal="left"/>
    </xf>
    <xf numFmtId="0" fontId="0" fillId="0" borderId="35" xfId="0" applyBorder="1" applyAlignment="1">
      <alignment horizontal="left"/>
    </xf>
    <xf numFmtId="0" fontId="8" fillId="0" borderId="31" xfId="0" applyFont="1" applyBorder="1" applyAlignment="1">
      <alignment horizontal="center" vertical="center"/>
    </xf>
    <xf numFmtId="0" fontId="8" fillId="0" borderId="35" xfId="0" applyFont="1" applyBorder="1" applyAlignment="1">
      <alignment horizontal="center" vertical="center"/>
    </xf>
    <xf numFmtId="0" fontId="8" fillId="0" borderId="55" xfId="0" applyFont="1" applyBorder="1" applyAlignment="1">
      <alignment horizontal="center" vertical="center"/>
    </xf>
    <xf numFmtId="0" fontId="0" fillId="22" borderId="31" xfId="0" applyFill="1" applyBorder="1" applyAlignment="1">
      <alignment horizontal="center" vertical="center"/>
    </xf>
    <xf numFmtId="0" fontId="0" fillId="22" borderId="35" xfId="0" applyFill="1" applyBorder="1" applyAlignment="1">
      <alignment horizontal="center" vertical="center"/>
    </xf>
    <xf numFmtId="0" fontId="0" fillId="5" borderId="50" xfId="0" applyFill="1" applyBorder="1" applyAlignment="1">
      <alignment horizontal="center"/>
    </xf>
    <xf numFmtId="0" fontId="7" fillId="26" borderId="31" xfId="0" applyFont="1" applyFill="1" applyBorder="1" applyAlignment="1">
      <alignment horizontal="center"/>
    </xf>
    <xf numFmtId="0" fontId="7" fillId="26" borderId="35" xfId="0" applyFont="1" applyFill="1" applyBorder="1" applyAlignment="1">
      <alignment horizontal="center"/>
    </xf>
    <xf numFmtId="0" fontId="41" fillId="15" borderId="57" xfId="0" applyFont="1" applyFill="1" applyBorder="1" applyAlignment="1">
      <alignment horizontal="center" vertical="center"/>
    </xf>
    <xf numFmtId="0" fontId="41" fillId="15" borderId="50" xfId="0" applyFont="1" applyFill="1" applyBorder="1" applyAlignment="1">
      <alignment horizontal="center" vertical="center"/>
    </xf>
    <xf numFmtId="0" fontId="41" fillId="16" borderId="57" xfId="0" applyFont="1" applyFill="1" applyBorder="1" applyAlignment="1">
      <alignment horizontal="center"/>
    </xf>
    <xf numFmtId="0" fontId="41" fillId="16" borderId="49" xfId="0" applyFont="1" applyFill="1" applyBorder="1" applyAlignment="1">
      <alignment horizontal="center"/>
    </xf>
    <xf numFmtId="0" fontId="41" fillId="16" borderId="50" xfId="0" applyFont="1" applyFill="1" applyBorder="1" applyAlignment="1">
      <alignment horizontal="center"/>
    </xf>
    <xf numFmtId="0" fontId="0" fillId="10" borderId="57" xfId="0" applyFill="1" applyBorder="1" applyAlignment="1">
      <alignment horizontal="center" vertical="center"/>
    </xf>
    <xf numFmtId="0" fontId="0" fillId="10" borderId="50" xfId="0" applyFill="1" applyBorder="1" applyAlignment="1">
      <alignment horizontal="center" vertical="center"/>
    </xf>
    <xf numFmtId="0" fontId="0" fillId="18" borderId="31" xfId="0" applyFill="1" applyBorder="1" applyAlignment="1">
      <alignment horizontal="center" vertical="center"/>
    </xf>
    <xf numFmtId="0" fontId="0" fillId="18" borderId="35" xfId="0" applyFill="1" applyBorder="1" applyAlignment="1">
      <alignment horizontal="center" vertical="center"/>
    </xf>
    <xf numFmtId="0" fontId="0" fillId="19" borderId="57" xfId="0" applyFill="1" applyBorder="1" applyAlignment="1">
      <alignment horizontal="center" vertical="center"/>
    </xf>
    <xf numFmtId="0" fontId="0" fillId="19" borderId="49" xfId="0" applyFill="1" applyBorder="1" applyAlignment="1">
      <alignment horizontal="center" vertical="center"/>
    </xf>
    <xf numFmtId="0" fontId="0" fillId="19" borderId="50" xfId="0" applyFill="1" applyBorder="1" applyAlignment="1">
      <alignment horizontal="center" vertical="center"/>
    </xf>
    <xf numFmtId="0" fontId="8" fillId="0" borderId="49" xfId="0" applyFont="1" applyBorder="1" applyAlignment="1">
      <alignment horizontal="center"/>
    </xf>
    <xf numFmtId="0" fontId="8" fillId="0" borderId="55" xfId="0" applyFont="1" applyBorder="1" applyAlignment="1">
      <alignment horizontal="center"/>
    </xf>
    <xf numFmtId="0" fontId="8" fillId="0" borderId="35" xfId="0" applyFont="1" applyBorder="1" applyAlignment="1">
      <alignment horizontal="center"/>
    </xf>
    <xf numFmtId="0" fontId="8" fillId="0" borderId="31" xfId="0" applyFont="1" applyBorder="1" applyAlignment="1">
      <alignment horizontal="center"/>
    </xf>
    <xf numFmtId="0" fontId="29" fillId="0" borderId="46" xfId="0" applyFont="1" applyBorder="1" applyAlignment="1">
      <alignment horizontal="center"/>
    </xf>
    <xf numFmtId="0" fontId="29" fillId="0" borderId="49" xfId="0" applyFont="1" applyBorder="1" applyAlignment="1">
      <alignment horizontal="center"/>
    </xf>
    <xf numFmtId="0" fontId="29" fillId="0" borderId="44" xfId="0" applyFont="1" applyBorder="1" applyAlignment="1">
      <alignment horizontal="center"/>
    </xf>
    <xf numFmtId="0" fontId="27" fillId="0" borderId="55" xfId="0" applyFont="1" applyBorder="1" applyAlignment="1">
      <alignment horizontal="center"/>
    </xf>
    <xf numFmtId="0" fontId="27" fillId="0" borderId="35" xfId="0" applyFont="1" applyBorder="1" applyAlignment="1">
      <alignment horizontal="center"/>
    </xf>
    <xf numFmtId="0" fontId="8" fillId="0" borderId="31" xfId="3" applyFont="1" applyBorder="1" applyAlignment="1">
      <alignment horizontal="center"/>
    </xf>
    <xf numFmtId="0" fontId="8" fillId="0" borderId="35" xfId="3" applyFont="1" applyBorder="1" applyAlignment="1">
      <alignment horizontal="center"/>
    </xf>
    <xf numFmtId="0" fontId="2" fillId="0" borderId="31" xfId="0" applyFont="1" applyBorder="1" applyAlignment="1">
      <alignment horizontal="center"/>
    </xf>
    <xf numFmtId="0" fontId="7" fillId="0" borderId="55" xfId="0" applyFont="1" applyBorder="1" applyAlignment="1">
      <alignment horizontal="center"/>
    </xf>
    <xf numFmtId="0" fontId="7" fillId="0" borderId="35" xfId="0" applyFont="1" applyBorder="1" applyAlignment="1">
      <alignment horizontal="center"/>
    </xf>
    <xf numFmtId="1" fontId="17" fillId="0" borderId="31" xfId="4" applyNumberFormat="1" applyFont="1" applyBorder="1" applyAlignment="1" applyProtection="1">
      <alignment horizontal="center"/>
      <protection locked="0"/>
    </xf>
    <xf numFmtId="1" fontId="17" fillId="0" borderId="55" xfId="4" applyNumberFormat="1" applyFont="1" applyBorder="1" applyAlignment="1" applyProtection="1">
      <alignment horizontal="center"/>
      <protection locked="0"/>
    </xf>
    <xf numFmtId="1" fontId="17" fillId="0" borderId="35" xfId="4" applyNumberFormat="1" applyFont="1" applyBorder="1" applyAlignment="1" applyProtection="1">
      <alignment horizontal="center"/>
      <protection locked="0"/>
    </xf>
  </cellXfs>
  <cellStyles count="11">
    <cellStyle name="Comma 2" xfId="5" xr:uid="{00000000-0005-0000-0000-000000000000}"/>
    <cellStyle name="Comma 2 2" xfId="8" xr:uid="{00000000-0005-0000-0000-000001000000}"/>
    <cellStyle name="Lien hypertexte" xfId="1" builtinId="8"/>
    <cellStyle name="Lien hypertexte 2" xfId="7" xr:uid="{00000000-0005-0000-0000-000003000000}"/>
    <cellStyle name="Normal" xfId="0" builtinId="0"/>
    <cellStyle name="Normal 2" xfId="2" xr:uid="{00000000-0005-0000-0000-000005000000}"/>
    <cellStyle name="Normal 2 2" xfId="9" xr:uid="{00000000-0005-0000-0000-000006000000}"/>
    <cellStyle name="Normal 3" xfId="3" xr:uid="{00000000-0005-0000-0000-000007000000}"/>
    <cellStyle name="Normal 4" xfId="4" xr:uid="{00000000-0005-0000-0000-000008000000}"/>
    <cellStyle name="Percent 2" xfId="6" xr:uid="{00000000-0005-0000-0000-000009000000}"/>
    <cellStyle name="Percent 2 2" xfId="10" xr:uid="{00000000-0005-0000-0000-00000A000000}"/>
  </cellStyles>
  <dxfs count="160">
    <dxf>
      <numFmt numFmtId="1" formatCode="0"/>
      <protection locked="0" hidden="0"/>
    </dxf>
    <dxf>
      <font>
        <b val="0"/>
        <i val="0"/>
        <strike val="0"/>
        <condense val="0"/>
        <extend val="0"/>
        <outline val="0"/>
        <shadow val="0"/>
        <u val="none"/>
        <vertAlign val="baseline"/>
        <sz val="10"/>
        <color auto="1"/>
        <name val="Garamond"/>
        <scheme val="none"/>
      </font>
      <numFmt numFmtId="1" formatCode="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Garamond"/>
        <scheme val="none"/>
      </font>
      <numFmt numFmtId="165" formatCode="0.000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Garamond"/>
        <scheme val="none"/>
      </font>
      <numFmt numFmtId="1"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Garamond"/>
        <scheme val="none"/>
      </font>
      <numFmt numFmtId="164" formatCode="_-* #,##0_-;\-* #,##0_-;_-* &quot;-&quot;??_-;_-@_-"/>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Garamond"/>
        <scheme val="none"/>
      </font>
      <numFmt numFmtId="1" formatCode="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medium">
          <color indexed="64"/>
        </top>
        <bottom style="thin">
          <color indexed="64"/>
        </bottom>
      </border>
    </dxf>
    <dxf>
      <border outline="0">
        <bottom style="medium">
          <color indexed="64"/>
        </bottom>
      </border>
    </dxf>
    <dxf>
      <numFmt numFmtId="165" formatCode="0.000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Verdana"/>
        <scheme val="none"/>
      </font>
      <numFmt numFmtId="1" formatCode="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Verdana"/>
        <scheme val="none"/>
      </font>
      <numFmt numFmtId="164" formatCode="_-* #,##0_-;\-* #,##0_-;_-* &quot;-&quot;??_-;_-@_-"/>
      <border diagonalUp="0" diagonalDown="0">
        <left style="thin">
          <color indexed="64"/>
        </left>
        <right style="thin">
          <color indexed="64"/>
        </right>
        <top style="thin">
          <color indexed="64"/>
        </top>
        <bottom style="thin">
          <color indexed="64"/>
        </bottom>
      </border>
      <protection locked="0" hidden="0"/>
    </dxf>
    <dxf>
      <border diagonalUp="0" diagonalDown="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border diagonalUp="0" diagonalDown="0">
        <left style="thin">
          <color indexed="64"/>
        </left>
        <right style="thin">
          <color indexed="64"/>
        </right>
        <vertical style="thin">
          <color indexed="64"/>
        </vertical>
      </border>
    </dxf>
    <dxf>
      <font>
        <strike val="0"/>
        <outline val="0"/>
        <shadow val="0"/>
        <u val="none"/>
        <vertAlign val="baseline"/>
        <sz val="10"/>
        <color auto="1"/>
        <name val="Garamond"/>
        <scheme val="none"/>
      </font>
      <numFmt numFmtId="165" formatCode="0.0000%"/>
      <border diagonalUp="0" diagonalDown="0" outline="0">
        <left style="thin">
          <color indexed="64"/>
        </left>
        <right style="medium">
          <color indexed="64"/>
        </right>
        <top style="medium">
          <color auto="1"/>
        </top>
        <bottom style="medium">
          <color auto="1"/>
        </bottom>
      </border>
      <protection locked="0" hidden="0"/>
    </dxf>
    <dxf>
      <font>
        <b val="0"/>
        <i val="0"/>
        <strike val="0"/>
        <condense val="0"/>
        <extend val="0"/>
        <outline val="0"/>
        <shadow val="0"/>
        <u val="none"/>
        <vertAlign val="baseline"/>
        <sz val="10"/>
        <color auto="1"/>
        <name val="Garamond"/>
        <scheme val="none"/>
      </font>
      <numFmt numFmtId="3" formatCode="#,##0"/>
      <border diagonalUp="0" diagonalDown="0">
        <left style="thin">
          <color indexed="64"/>
        </left>
        <right style="thin">
          <color indexed="64"/>
        </right>
        <top style="medium">
          <color auto="1"/>
        </top>
        <bottom style="medium">
          <color auto="1"/>
        </bottom>
      </border>
    </dxf>
    <dxf>
      <font>
        <b val="0"/>
        <i val="0"/>
        <strike val="0"/>
        <condense val="0"/>
        <extend val="0"/>
        <outline val="0"/>
        <shadow val="0"/>
        <u val="none"/>
        <vertAlign val="baseline"/>
        <sz val="10"/>
        <color auto="1"/>
        <name val="Garamond"/>
        <scheme val="none"/>
      </font>
      <numFmt numFmtId="164" formatCode="_-* #,##0_-;\-* #,##0_-;_-* &quot;-&quot;??_-;_-@_-"/>
      <border diagonalUp="0" diagonalDown="0" outline="0">
        <left style="thin">
          <color indexed="64"/>
        </left>
        <right style="thin">
          <color indexed="64"/>
        </right>
        <top style="medium">
          <color auto="1"/>
        </top>
        <bottom style="medium">
          <color auto="1"/>
        </bottom>
      </border>
    </dxf>
    <dxf>
      <font>
        <strike val="0"/>
        <outline val="0"/>
        <shadow val="0"/>
        <u val="none"/>
        <vertAlign val="baseline"/>
        <sz val="10"/>
        <color auto="1"/>
        <name val="Garamond"/>
        <scheme val="none"/>
      </font>
      <fill>
        <patternFill patternType="none">
          <fgColor indexed="64"/>
          <bgColor indexed="65"/>
        </patternFill>
      </fill>
      <border diagonalUp="0" diagonalDown="0" outline="0">
        <left style="medium">
          <color indexed="64"/>
        </left>
        <right style="thin">
          <color indexed="64"/>
        </right>
        <top style="medium">
          <color auto="1"/>
        </top>
        <bottom style="medium">
          <color auto="1"/>
        </bottom>
      </border>
    </dxf>
    <dxf>
      <numFmt numFmtId="0" formatCode="General"/>
      <fill>
        <patternFill patternType="none">
          <fgColor indexed="64"/>
          <bgColor indexed="65"/>
        </patternFill>
      </fill>
      <alignment horizontal="general" vertical="bottom" textRotation="0" wrapText="0" relativeIndent="0" justifyLastLine="0" shrinkToFit="0" readingOrder="0"/>
      <border diagonalUp="0" diagonalDown="0" outline="0">
        <left style="thin">
          <color indexed="64"/>
        </left>
        <right style="medium">
          <color indexed="64"/>
        </right>
        <top style="thin">
          <color indexed="64"/>
        </top>
        <bottom style="medium">
          <color indexed="64"/>
        </bottom>
      </border>
      <protection locked="1" hidden="0"/>
    </dxf>
    <dxf>
      <numFmt numFmtId="0" formatCode="General"/>
      <fill>
        <patternFill patternType="none">
          <fgColor indexed="64"/>
          <bgColor indexed="65"/>
        </patternFill>
      </fill>
      <border diagonalUp="0" diagonalDown="0">
        <left/>
        <right style="medium">
          <color indexed="64"/>
        </right>
        <top/>
        <bottom/>
      </border>
    </dxf>
    <dxf>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indexed="64"/>
        </right>
        <top style="thin">
          <color indexed="64"/>
        </top>
        <bottom style="medium">
          <color indexed="64"/>
        </bottom>
      </border>
      <protection locked="1" hidden="0"/>
    </dxf>
    <dxf>
      <alignment horizontal="right" vertical="bottom" textRotation="0" wrapText="0" indent="0" justifyLastLine="0" shrinkToFit="0" readingOrder="0"/>
      <border diagonalUp="0" diagonalDown="0">
        <left style="medium">
          <color indexed="64"/>
        </left>
        <right/>
        <top/>
        <bottom/>
      </border>
    </dxf>
    <dxf>
      <font>
        <b/>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relativeIndent="0" justifyLastLine="0" shrinkToFit="0" readingOrder="0"/>
      <border diagonalUp="0" diagonalDown="0" outline="0">
        <left style="thin">
          <color indexed="64"/>
        </left>
        <right style="medium">
          <color indexed="64"/>
        </right>
        <top style="thin">
          <color indexed="64"/>
        </top>
        <bottom style="medium">
          <color indexed="64"/>
        </bottom>
      </border>
      <protection locked="1" hidden="0"/>
    </dxf>
    <dxf>
      <fill>
        <patternFill patternType="none">
          <fgColor indexed="64"/>
          <bgColor indexed="65"/>
        </patternFill>
      </fill>
      <border diagonalUp="0" diagonalDown="0">
        <left style="thin">
          <color auto="1"/>
        </left>
        <right style="medium">
          <color indexed="64"/>
        </right>
        <top style="thin">
          <color auto="1"/>
        </top>
        <bottom style="thin">
          <color auto="1"/>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alignment horizontal="right" vertical="bottom" textRotation="0" wrapText="0" indent="0" justifyLastLine="0" shrinkToFit="0" readingOrder="0"/>
      <border diagonalUp="0" diagonalDown="0">
        <left style="medium">
          <color indexed="64"/>
        </left>
        <right style="medium">
          <color indexed="64"/>
        </right>
        <top style="thin">
          <color indexed="64"/>
        </top>
        <bottom style="thin">
          <color indexed="64"/>
        </bottom>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bottom" textRotation="0" wrapText="0" indent="0" justifyLastLine="0" shrinkToFit="0" readingOrder="0"/>
      <border diagonalUp="0" diagonalDown="0" outline="0">
        <left/>
        <right/>
        <top style="medium">
          <color auto="1"/>
        </top>
        <bottom style="medium">
          <color auto="1"/>
        </bottom>
      </border>
    </dxf>
    <dxf>
      <alignment horizontal="left" vertical="bottom" textRotation="0" wrapText="0" indent="0" justifyLastLine="0" shrinkToFit="0" readingOrder="0"/>
      <border diagonalUp="0" diagonalDown="0" outline="0">
        <left/>
        <right/>
        <top style="medium">
          <color auto="1"/>
        </top>
        <bottom style="medium">
          <color auto="1"/>
        </bottom>
      </border>
    </dxf>
    <dxf>
      <border outline="0">
        <bottom style="thin">
          <color indexed="64"/>
        </bottom>
      </border>
    </dxf>
    <dxf>
      <alignment horizontal="left" vertical="bottom" textRotation="0" wrapText="0" indent="0" justifyLastLine="0" shrinkToFit="0" readingOrder="0"/>
    </dxf>
    <dxf>
      <border>
        <bottom style="thin">
          <color indexed="64"/>
        </bottom>
        <vertical/>
        <horizontal/>
      </border>
    </dxf>
    <dxf>
      <font>
        <b/>
      </font>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auto="1"/>
        </left>
        <right style="medium">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medium">
          <color indexed="64"/>
        </left>
        <right style="thin">
          <color auto="1"/>
        </right>
        <top style="thin">
          <color indexed="64"/>
        </top>
        <bottom style="thin">
          <color indexed="64"/>
        </bottom>
      </border>
    </dxf>
    <dxf>
      <font>
        <strike val="0"/>
        <outline val="0"/>
        <shadow val="0"/>
        <vertAlign val="baseline"/>
        <sz val="11"/>
        <name val="Calibri"/>
        <scheme val="minor"/>
      </font>
      <border diagonalUp="0" diagonalDown="0" outline="0">
        <left style="thin">
          <color indexed="64"/>
        </left>
        <right style="medium">
          <color indexed="64"/>
        </right>
        <top style="thin">
          <color indexed="64"/>
        </top>
        <bottom style="thin">
          <color indexed="64"/>
        </bottom>
      </border>
    </dxf>
    <dxf>
      <font>
        <strike val="0"/>
        <outline val="0"/>
        <shadow val="0"/>
        <vertAlign val="baseline"/>
        <sz val="11"/>
        <name val="Calibri"/>
        <scheme val="minor"/>
      </font>
      <border diagonalUp="0" diagonalDown="0" outline="0">
        <left style="medium">
          <color indexed="64"/>
        </left>
        <right style="thin">
          <color indexed="64"/>
        </right>
        <top style="thin">
          <color indexed="64"/>
        </top>
        <bottom style="thin">
          <color indexed="64"/>
        </bottom>
      </border>
    </dxf>
    <dxf>
      <font>
        <strike val="0"/>
        <outline val="0"/>
        <shadow val="0"/>
        <vertAlign val="baseline"/>
        <sz val="11"/>
        <name val="Calibri"/>
        <scheme val="minor"/>
      </font>
      <border diagonalUp="0" diagonalDown="0" outline="0">
        <left style="thin">
          <color indexed="64"/>
        </left>
        <right style="medium">
          <color indexed="64"/>
        </right>
        <top style="thin">
          <color auto="1"/>
        </top>
        <bottom style="thin">
          <color auto="1"/>
        </bottom>
      </border>
    </dxf>
    <dxf>
      <font>
        <strike val="0"/>
        <outline val="0"/>
        <shadow val="0"/>
        <vertAlign val="baseline"/>
        <sz val="11"/>
        <name val="Calibri"/>
        <scheme val="minor"/>
      </font>
      <border diagonalUp="0" diagonalDown="0" outline="0">
        <left style="medium">
          <color indexed="64"/>
        </left>
        <right style="thin">
          <color indexed="64"/>
        </right>
        <top style="thin">
          <color auto="1"/>
        </top>
        <bottom style="thin">
          <color auto="1"/>
        </bottom>
      </border>
    </dxf>
    <dxf>
      <font>
        <strike val="0"/>
        <outline val="0"/>
        <shadow val="0"/>
        <vertAlign val="baseline"/>
        <sz val="1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scheme val="minor"/>
      </font>
      <border diagonalUp="0" diagonalDown="0" outline="0">
        <left style="thin">
          <color indexed="64"/>
        </left>
        <right style="medium">
          <color indexed="64"/>
        </right>
        <top style="thin">
          <color indexed="64"/>
        </top>
        <bottom style="thin">
          <color indexed="64"/>
        </bottom>
      </border>
    </dxf>
    <dxf>
      <font>
        <strike val="0"/>
        <outline val="0"/>
        <shadow val="0"/>
        <vertAlign val="baseline"/>
        <sz val="1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scheme val="minor"/>
      </font>
      <border diagonalUp="0" diagonalDown="0" outline="0">
        <left style="medium">
          <color indexed="64"/>
        </left>
        <right style="thin">
          <color indexed="64"/>
        </right>
        <top style="thin">
          <color indexed="64"/>
        </top>
        <bottom style="thin">
          <color indexed="64"/>
        </bottom>
      </border>
    </dxf>
    <dxf>
      <font>
        <strike val="0"/>
        <outline val="0"/>
        <shadow val="0"/>
        <vertAlign val="baseline"/>
        <sz val="11"/>
        <name val="Calibri"/>
        <scheme val="minor"/>
      </font>
      <border diagonalUp="0" diagonalDown="0" outline="0">
        <left style="thin">
          <color indexed="64"/>
        </left>
        <right style="medium">
          <color indexed="64"/>
        </right>
        <top style="thin">
          <color indexed="64"/>
        </top>
        <bottom style="thin">
          <color indexed="64"/>
        </bottom>
      </border>
    </dxf>
    <dxf>
      <font>
        <strike val="0"/>
        <outline val="0"/>
        <shadow val="0"/>
        <vertAlign val="baseline"/>
        <sz val="11"/>
        <name val="Calibri"/>
        <scheme val="minor"/>
      </font>
      <border diagonalUp="0" diagonalDown="0" outline="0">
        <left style="medium">
          <color indexed="64"/>
        </left>
        <right style="thin">
          <color indexed="64"/>
        </right>
        <top style="thin">
          <color indexed="64"/>
        </top>
        <bottom style="thin">
          <color indexed="64"/>
        </bottom>
      </border>
    </dxf>
    <dxf>
      <font>
        <strike val="0"/>
        <outline val="0"/>
        <shadow val="0"/>
        <vertAlign val="baseline"/>
        <sz val="11"/>
        <name val="Calibri"/>
        <scheme val="minor"/>
      </font>
      <border diagonalUp="0" diagonalDown="0" outline="0">
        <left style="thin">
          <color auto="1"/>
        </left>
        <right style="medium">
          <color indexed="64"/>
        </right>
        <top style="thin">
          <color auto="1"/>
        </top>
        <bottom style="thin">
          <color auto="1"/>
        </bottom>
      </border>
    </dxf>
    <dxf>
      <font>
        <strike val="0"/>
        <outline val="0"/>
        <shadow val="0"/>
        <vertAlign val="baseline"/>
        <sz val="11"/>
        <name val="Calibri"/>
        <scheme val="minor"/>
      </font>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scheme val="minor"/>
      </font>
      <alignment textRotation="0" indent="0" justifyLastLine="0" shrinkToFit="0" readingOrder="0"/>
    </dxf>
    <dxf>
      <font>
        <b/>
        <strike val="0"/>
        <outline val="0"/>
        <shadow val="0"/>
        <vertAlign val="baseline"/>
        <sz val="1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auto="1"/>
        <name val="Arial"/>
        <scheme val="none"/>
      </font>
      <numFmt numFmtId="167" formatCode="dd/mm/yyyy;@"/>
      <alignment horizontal="center" vertical="center" textRotation="0" wrapText="0" relative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numFmt numFmtId="167" formatCode="dd/mm/yyyy;@"/>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numFmt numFmtId="167" formatCode="dd/mm/yyyy;@"/>
      <alignment horizontal="center" vertical="center" textRotation="0" wrapText="0" relative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medium">
          <color indexed="64"/>
        </left>
        <right style="medium">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medium">
          <color indexed="64"/>
        </left>
        <right style="medium">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medium">
          <color indexed="64"/>
        </left>
        <right style="thin">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right" vertical="bottom" textRotation="0" wrapText="0" relativeIndent="0" justifyLastLine="0" shrinkToFit="0" readingOrder="0"/>
      <border diagonalUp="0" diagonalDown="0">
        <left style="medium">
          <color indexed="64"/>
        </left>
        <right style="thin">
          <color indexed="64"/>
        </right>
        <top style="thin">
          <color indexed="64"/>
        </top>
        <bottom style="thin">
          <color indexed="64"/>
        </bottom>
        <vertical/>
        <horizontal/>
      </border>
    </dxf>
    <dxf>
      <fill>
        <patternFill>
          <fgColor indexed="64"/>
          <bgColor theme="0"/>
        </patternFill>
      </fill>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0" relativeIndent="0" justifyLastLine="0" shrinkToFit="0" readingOrder="0"/>
      <border diagonalUp="0" diagonalDown="0"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0" relativeIndent="0" justifyLastLine="0" shrinkToFit="0" readingOrder="0"/>
      <border diagonalUp="0" diagonalDown="0"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medium">
          <color indexed="64"/>
        </left>
        <right style="thin">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0" relativeIndent="0" justifyLastLine="0" shrinkToFit="0" readingOrder="0"/>
      <border diagonalUp="0" diagonalDown="0"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fgColor indexed="64"/>
          <bgColor theme="0"/>
        </patternFill>
      </fill>
      <alignment horizontal="center" vertical="center" textRotation="0" wrapText="0" relativeIndent="0" justifyLastLine="0" shrinkToFit="0" readingOrder="0"/>
      <border diagonalUp="0" diagonalDown="0"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patternType="none">
          <fgColor indexed="64"/>
          <bgColor indexed="65"/>
        </patternFill>
      </fill>
      <alignment horizontal="center" vertical="center" textRotation="0" wrapText="0" relativeIndent="0" justifyLastLine="0" shrinkToFit="0" readingOrder="0"/>
      <border diagonalUp="0" diagonalDown="0" outline="0">
        <left/>
        <right style="medium">
          <color indexed="64"/>
        </right>
        <top style="thin">
          <color indexed="64"/>
        </top>
        <bottom style="medium">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0" relative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rgb="FF7DF42C"/>
        </patternFill>
      </fill>
      <alignment horizontal="center" vertical="center" textRotation="0" wrapText="0" relative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rgb="FF7DF42C"/>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rgb="FFFF0000"/>
        </patternFill>
      </fill>
      <alignment horizontal="center" vertical="center" textRotation="0" wrapText="0"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rgb="FF7DF42C"/>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67" formatCode="dd/mm/yyyy;@"/>
      <fill>
        <patternFill patternType="solid">
          <fgColor indexed="64"/>
          <bgColor theme="0"/>
        </patternFill>
      </fill>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left" vertical="center" textRotation="0" wrapText="1" relativeIndent="0" justifyLastLine="0" shrinkToFit="0" readingOrder="0"/>
      <border diagonalUp="0" diagonalDown="0" outline="0">
        <left style="medium">
          <color indexed="64"/>
        </left>
        <right/>
        <top style="thin">
          <color auto="1"/>
        </top>
        <bottom style="thin">
          <color auto="1"/>
        </bottom>
      </border>
    </dxf>
    <dxf>
      <font>
        <b val="0"/>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left" vertical="center" textRotation="0" wrapText="1" relative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9"/>
        <color auto="1"/>
        <name val="Arial"/>
        <scheme val="none"/>
      </font>
      <alignment horizontal="left" vertical="center" textRotation="0" wrapText="1" relative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9"/>
        <color auto="1"/>
        <name val="Arial"/>
        <scheme val="none"/>
      </font>
      <fill>
        <patternFill patternType="solid">
          <fgColor indexed="64"/>
          <bgColor rgb="FF7DF42C"/>
        </patternFill>
      </fill>
      <alignment horizontal="center" vertical="center" textRotation="0" wrapText="1" relativeIndent="0" justifyLastLine="0" shrinkToFit="0" readingOrder="0"/>
      <border diagonalUp="0" diagonalDown="0">
        <left style="medium">
          <color indexed="64"/>
        </left>
        <right style="medium">
          <color indexed="64"/>
        </right>
        <top style="thin">
          <color auto="1"/>
        </top>
        <bottom style="thin">
          <color auto="1"/>
        </bottom>
        <vertical/>
        <horizontal/>
      </border>
    </dxf>
    <dxf>
      <font>
        <b val="0"/>
        <i val="0"/>
        <strike val="0"/>
        <condense val="0"/>
        <extend val="0"/>
        <outline val="0"/>
        <shadow val="0"/>
        <u val="none"/>
        <vertAlign val="baseline"/>
        <sz val="9"/>
        <color auto="1"/>
        <name val="Arial"/>
        <scheme val="none"/>
      </font>
      <alignment horizontal="left" vertical="center" textRotation="0" wrapText="1" relative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center" textRotation="0" wrapText="0" relativeIndent="0" justifyLastLine="0" shrinkToFit="0" readingOrder="0"/>
    </dxf>
    <dxf>
      <alignment textRotation="0" wrapText="1" indent="0" justifyLastLine="0" shrinkToFit="0" readingOrder="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vertical/>
        <horizontal/>
      </border>
    </dxf>
    <dxf>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Arial"/>
        <scheme val="none"/>
      </font>
      <alignment horizontal="right" vertical="bottom" textRotation="0" wrapText="0" relative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border diagonalUp="0" diagonalDown="0">
        <left/>
        <right style="thin">
          <color indexed="64"/>
        </right>
        <top/>
        <bottom style="thin">
          <color indexed="64"/>
        </bottom>
        <vertical/>
        <horizontal/>
      </border>
    </dxf>
    <dxf>
      <border diagonalUp="0" diagonalDown="0">
        <left/>
        <right style="medium">
          <color indexed="64"/>
        </right>
        <top/>
        <bottom/>
        <vertical/>
        <horizontal/>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diagonalUp="0" diagonalDown="0">
        <left style="medium">
          <color indexed="64"/>
        </left>
        <right/>
        <top/>
        <bottom/>
        <vertical/>
        <horizontal/>
      </border>
    </dxf>
    <dxf>
      <border outline="0">
        <bottom style="thin">
          <color indexed="64"/>
        </bottom>
      </border>
    </dxf>
    <dxf>
      <fill>
        <patternFill patternType="none">
          <fgColor indexed="64"/>
          <bgColor indexed="65"/>
        </patternFill>
      </fill>
    </dxf>
    <dxf>
      <font>
        <b/>
        <i val="0"/>
        <strike val="0"/>
        <condense val="0"/>
        <extend val="0"/>
        <outline val="0"/>
        <shadow val="0"/>
        <u val="none"/>
        <vertAlign val="baseline"/>
        <sz val="10"/>
        <color auto="1"/>
        <name val="Arial"/>
        <scheme val="none"/>
      </font>
      <alignment horizontal="general" vertical="bottom" textRotation="0" wrapText="1" relativeIndent="0" justifyLastLine="0" shrinkToFit="0" readingOrder="0"/>
    </dxf>
    <dxf>
      <border diagonalUp="0" diagonalDown="0">
        <left style="thin">
          <color indexed="64"/>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border diagonalUp="0" diagonalDown="0">
        <left style="thin">
          <color indexed="64"/>
        </left>
        <right style="medium">
          <color indexed="64"/>
        </right>
        <top style="thin">
          <color indexed="64"/>
        </top>
        <bottom style="thin">
          <color indexed="64"/>
        </bottom>
        <vertical/>
        <horizontal/>
      </border>
    </dxf>
    <dxf>
      <alignment horizontal="right" vertical="top" textRotation="0" wrapText="0" indent="0" justifyLastLine="0" shrinkToFit="0" readingOrder="0"/>
      <border diagonalUp="0" diagonalDown="0">
        <left style="medium">
          <color indexed="64"/>
        </left>
        <right style="thin">
          <color indexed="64"/>
        </right>
        <top style="thin">
          <color indexed="64"/>
        </top>
        <bottom style="thin">
          <color indexed="64"/>
        </bottom>
      </border>
    </dxf>
    <dxf>
      <alignment horizontal="right" textRotation="0" indent="0" justifyLastLine="0" shrinkToFit="0" readingOrder="0"/>
    </dxf>
    <dxf>
      <alignment horizontal="right" textRotation="0" wrapText="1" indent="0" justifyLastLine="0" shrinkToFit="0" readingOrder="0"/>
    </dxf>
    <dxf>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righ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minor"/>
      </font>
      <numFmt numFmtId="3" formatCode="#,##0"/>
      <border diagonalUp="0" diagonalDown="0">
        <left style="medium">
          <color indexed="64"/>
        </left>
        <right style="thin">
          <color indexed="64"/>
        </right>
        <top style="thin">
          <color indexed="64"/>
        </top>
        <bottom style="thin">
          <color indexed="64"/>
        </bottom>
        <vertical/>
        <horizontal/>
      </border>
    </dxf>
    <dxf>
      <border diagonalUp="0" diagonalDown="0">
        <left style="thin">
          <color auto="1"/>
        </left>
        <right style="medium">
          <color indexed="64"/>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horizontal/>
      </border>
    </dxf>
    <dxf>
      <border diagonalUp="0" diagonalDown="0">
        <left style="medium">
          <color indexed="64"/>
        </left>
        <right style="thin">
          <color auto="1"/>
        </right>
        <top style="thin">
          <color auto="1"/>
        </top>
        <bottom style="thin">
          <color auto="1"/>
        </bottom>
        <vertical/>
        <horizontal/>
      </border>
    </dxf>
    <dxf>
      <border diagonalUp="0" diagonalDown="0">
        <left style="thin">
          <color indexed="64"/>
        </left>
        <right style="medium">
          <color indexed="64"/>
        </right>
        <top style="thin">
          <color auto="1"/>
        </top>
        <bottom style="thin">
          <color auto="1"/>
        </bottom>
        <vertical/>
        <horizontal/>
      </border>
    </dxf>
    <dxf>
      <border diagonalUp="0" diagonalDown="0">
        <left style="medium">
          <color indexed="64"/>
        </left>
        <right style="thin">
          <color indexed="64"/>
        </right>
        <top style="thin">
          <color auto="1"/>
        </top>
        <bottom style="thin">
          <color auto="1"/>
        </bottom>
        <vertical style="thin">
          <color indexed="64"/>
        </vertical>
        <horizontal style="thin">
          <color auto="1"/>
        </horizontal>
      </border>
    </dxf>
    <dxf>
      <border>
        <bottom style="medium">
          <color indexed="64"/>
        </bottom>
        <vertical/>
        <horizontal/>
      </border>
    </dxf>
    <dxf>
      <alignment horizontal="center" vertical="top" textRotation="0" indent="0" justifyLastLine="0" shrinkToFit="0" readingOrder="0"/>
      <border diagonalUp="0" diagonalDown="0" outline="0">
        <left/>
        <right/>
        <top/>
        <bottom/>
      </border>
    </dxf>
    <dxf>
      <border diagonalUp="0" diagonalDown="0">
        <left style="thin">
          <color indexed="64"/>
        </left>
        <right style="medium">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border diagonalUp="0" diagonalDown="0">
        <left/>
        <right style="thin">
          <color indexed="64"/>
        </right>
        <top style="thin">
          <color indexed="64"/>
        </top>
        <bottom style="thin">
          <color indexed="64"/>
        </bottom>
        <vertical/>
        <horizontal/>
      </border>
    </dxf>
    <dxf>
      <border diagonalUp="0" diagonalDown="0">
        <left style="medium">
          <color indexed="64"/>
        </left>
        <right style="thin">
          <color indexed="64"/>
        </right>
        <top style="thin">
          <color indexed="64"/>
        </top>
        <bottom style="thin">
          <color indexed="64"/>
        </bottom>
        <vertical/>
        <horizontal/>
      </border>
    </dxf>
    <dxf>
      <border diagonalUp="0" diagonalDown="0">
        <left style="thin">
          <color indexed="64"/>
        </left>
        <right style="medium">
          <color indexed="64"/>
        </right>
        <top style="thin">
          <color indexed="64"/>
        </top>
        <bottom style="thin">
          <color indexed="64"/>
        </bottom>
        <vertical/>
        <horizontal/>
      </border>
    </dxf>
    <dxf>
      <border outline="0">
        <right style="medium">
          <color indexed="64"/>
        </right>
        <top style="medium">
          <color indexed="64"/>
        </top>
        <bottom style="medium">
          <color indexed="64"/>
        </bottom>
      </border>
    </dxf>
    <dxf>
      <border outline="0">
        <bottom style="medium">
          <color indexed="64"/>
        </bottom>
      </border>
    </dxf>
    <dxf>
      <alignment horizontal="center" vertical="center" textRotation="0" wrapText="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thin">
          <color indexed="64"/>
        </top>
        <bottom style="thin">
          <color indexed="64"/>
        </bottom>
        <vertical/>
        <horizontal/>
      </border>
    </dxf>
    <dxf>
      <border diagonalUp="0" diagonalDown="0">
        <left style="medium">
          <color indexed="64"/>
        </left>
        <right style="thin">
          <color indexed="64"/>
        </right>
        <top style="thin">
          <color indexed="64"/>
        </top>
        <bottom style="thin">
          <color indexed="64"/>
        </bottom>
        <vertical/>
        <horizontal/>
      </border>
    </dxf>
    <dxf>
      <numFmt numFmtId="2" formatCode="0.00"/>
      <border diagonalUp="0" diagonalDown="0">
        <left/>
        <right/>
        <top style="thin">
          <color indexed="64"/>
        </top>
        <bottom style="thin">
          <color indexed="64"/>
        </bottom>
        <vertical/>
        <horizontal/>
      </border>
    </dxf>
    <dxf>
      <numFmt numFmtId="2" formatCode="0.00"/>
      <alignment horizontal="right" vertical="bottom" textRotation="0" wrapText="0" relativeIndent="0" justifyLastLine="0" shrinkToFit="0" readingOrder="0"/>
      <border diagonalUp="0" diagonalDown="0">
        <left style="medium">
          <color indexed="64"/>
        </left>
        <right style="medium">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4" formatCode="#,##0.0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numFmt numFmtId="3" formatCode="#,##0"/>
      <border diagonalUp="0" diagonalDown="0">
        <left style="thin">
          <color indexed="64"/>
        </left>
        <right style="thin">
          <color indexed="64"/>
        </right>
        <top style="thin">
          <color indexed="64"/>
        </top>
        <bottom style="thin">
          <color indexed="64"/>
        </bottom>
        <vertical/>
        <horizontal/>
      </border>
    </dxf>
    <dxf>
      <border diagonalUp="0" diagonalDown="0">
        <left/>
        <right style="medium">
          <color indexed="64"/>
        </right>
        <top/>
        <bottom/>
        <vertical/>
        <horizontal/>
      </border>
    </dxf>
    <dxf>
      <border diagonalUp="0" diagonalDown="0">
        <left style="medium">
          <color indexed="64"/>
        </left>
        <right/>
        <top/>
        <bottom/>
        <vertical/>
        <horizontal/>
      </border>
    </dxf>
    <dxf>
      <alignment horizontal="center" vertical="top" textRotation="0" wrapText="1" indent="0" justifyLastLine="0" shrinkToFit="0" readingOrder="0"/>
    </dxf>
  </dxfs>
  <tableStyles count="0" defaultTableStyle="TableStyleMedium9" defaultPivotStyle="PivotStyleLight16"/>
  <colors>
    <mruColors>
      <color rgb="FF66FF99"/>
      <color rgb="FFFFFF99"/>
      <color rgb="FF424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2:K28" totalsRowShown="0" headerRowDxfId="159">
  <autoFilter ref="A2:K28" xr:uid="{00000000-0009-0000-0100-000001000000}"/>
  <sortState xmlns:xlrd2="http://schemas.microsoft.com/office/spreadsheetml/2017/richdata2" ref="A3:K28">
    <sortCondition ref="B2:B28"/>
  </sortState>
  <tableColumns count="11">
    <tableColumn id="1" xr3:uid="{00000000-0010-0000-0000-000001000000}" name="N°" dataDxfId="158"/>
    <tableColumn id="2" xr3:uid="{00000000-0010-0000-0000-000002000000}" name="Country name" dataDxfId="157"/>
    <tableColumn id="3" xr3:uid="{00000000-0010-0000-0000-000003000000}" name="Size (Km2)" dataDxfId="156"/>
    <tableColumn id="4" xr3:uid="{00000000-0010-0000-0000-000004000000}" name="Population" dataDxfId="155"/>
    <tableColumn id="5" xr3:uid="{00000000-0010-0000-0000-000005000000}" name="Date census" dataDxfId="154"/>
    <tableColumn id="6" xr3:uid="{00000000-0010-0000-0000-000006000000}" name="Density" dataDxfId="153">
      <calculatedColumnFormula>Tableau1[[#This Row],[Population]]/Tableau1[[#This Row],[Size (Km2)]]</calculatedColumnFormula>
    </tableColumn>
    <tableColumn id="7" xr3:uid="{00000000-0010-0000-0000-000007000000}" name="Ratio male-female" dataDxfId="152"/>
    <tableColumn id="17" xr3:uid="{00000000-0010-0000-0000-000011000000}" name="Region" dataDxfId="151"/>
    <tableColumn id="18" xr3:uid="{00000000-0010-0000-0000-000012000000}" name="Hemisphere" dataDxfId="150"/>
    <tableColumn id="8" xr3:uid="{00000000-0010-0000-0000-000008000000}" name="Sea access (Y) or land locked (N)" dataDxfId="149"/>
    <tableColumn id="11" xr3:uid="{00000000-0010-0000-0000-00000B000000}" name="Sea rise vulnerable" dataDxfId="14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030397-F4CF-4499-8682-546DBBD9B591}" name="Tableau9" displayName="Tableau9" ref="K6:K34" totalsRowShown="0">
  <autoFilter ref="K6:K34" xr:uid="{B3030397-F4CF-4499-8682-546DBBD9B591}"/>
  <tableColumns count="1">
    <tableColumn id="1" xr3:uid="{424B99F5-377A-498E-AC93-EE1114FC386D}" name="Colonne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Liste15" displayName="Liste15" ref="B3:D30" totalsRowCount="1" totalsRowDxfId="26" totalsRowBorderDxfId="25">
  <autoFilter ref="B3:D29" xr:uid="{00000000-0009-0000-0100-000008000000}"/>
  <sortState xmlns:xlrd2="http://schemas.microsoft.com/office/spreadsheetml/2017/richdata2" ref="B3:K29">
    <sortCondition ref="B2:B29"/>
  </sortState>
  <tableColumns count="3">
    <tableColumn id="1" xr3:uid="{00000000-0010-0000-0800-000001000000}" name="Country" totalsRowLabel="Total" dataDxfId="24" totalsRowDxfId="23"/>
    <tableColumn id="4" xr3:uid="{00000000-0010-0000-0800-000004000000}" name="Y/N" totalsRowLabel="25" dataDxfId="22" totalsRowDxfId="21" dataCellStyle="Normal 3"/>
    <tableColumn id="2" xr3:uid="{00000000-0010-0000-0800-000002000000}" name="date" dataDxfId="20" totalsRowDxfId="1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Liste1_116" displayName="Liste1_116" ref="A5:D75" totalsRowShown="0">
  <autoFilter ref="A5:D75" xr:uid="{00000000-0009-0000-0100-00000F000000}"/>
  <sortState xmlns:xlrd2="http://schemas.microsoft.com/office/spreadsheetml/2017/richdata2" ref="A2:E71">
    <sortCondition ref="C1:C71"/>
  </sortState>
  <tableColumns count="4">
    <tableColumn id="1" xr3:uid="{00000000-0010-0000-0900-000001000000}" name="Country" dataDxfId="18"/>
    <tableColumn id="2" xr3:uid="{00000000-0010-0000-0900-000002000000}" name="Population" dataDxfId="17"/>
    <tableColumn id="3" xr3:uid="{00000000-0010-0000-0900-000003000000}" name="NB Men (army) " dataDxfId="16"/>
    <tableColumn id="4" xr3:uid="{00000000-0010-0000-0900-000004000000}" name="Ratio" dataDxfId="15">
      <calculatedColumnFormula>C6/B6</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au2917" displayName="Tableau2917" ref="A81:D107" totalsRowShown="0" headerRowDxfId="14" headerRowBorderDxfId="13" tableBorderDxfId="12">
  <autoFilter ref="A81:D107" xr:uid="{00000000-0009-0000-0100-000010000000}"/>
  <sortState xmlns:xlrd2="http://schemas.microsoft.com/office/spreadsheetml/2017/richdata2" ref="A77:D103">
    <sortCondition ref="D76:D103"/>
  </sortState>
  <tableColumns count="4">
    <tableColumn id="1" xr3:uid="{00000000-0010-0000-0A00-000001000000}" name="Countries without armies" dataDxfId="11"/>
    <tableColumn id="2" xr3:uid="{00000000-0010-0000-0A00-000002000000}" name="Population" dataDxfId="10"/>
    <tableColumn id="3" xr3:uid="{00000000-0010-0000-0A00-000003000000}" name="Nb Men (Police)" dataDxfId="9"/>
    <tableColumn id="4" xr3:uid="{00000000-0010-0000-0A00-000004000000}" name="Ratio 0.000" dataDxfId="8">
      <calculatedColumnFormula>C82/B82</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au2818" displayName="Tableau2818" ref="A110:F180" totalsRowShown="0" headerRowBorderDxfId="7" tableBorderDxfId="6">
  <autoFilter ref="A110:F180" xr:uid="{00000000-0009-0000-0100-000011000000}"/>
  <sortState xmlns:xlrd2="http://schemas.microsoft.com/office/spreadsheetml/2017/richdata2" ref="A112:E181">
    <sortCondition ref="E111:E181"/>
  </sortState>
  <tableColumns count="6">
    <tableColumn id="1" xr3:uid="{00000000-0010-0000-0B00-000001000000}" name="Country" dataDxfId="5"/>
    <tableColumn id="2" xr3:uid="{00000000-0010-0000-0B00-000002000000}" name="Population" dataDxfId="4"/>
    <tableColumn id="3" xr3:uid="{00000000-0010-0000-0B00-000003000000}" name="NB Men (army) " dataDxfId="3"/>
    <tableColumn id="4" xr3:uid="{00000000-0010-0000-0B00-000004000000}" name="Ratio" dataDxfId="2">
      <calculatedColumnFormula>C111/B111</calculatedColumnFormula>
    </tableColumn>
    <tableColumn id="5" xr3:uid="{00000000-0010-0000-0B00-000005000000}" name="Demilitarisation candidate ?" dataDxfId="1"/>
    <tableColumn id="6" xr3:uid="{90BE722E-1EDF-4987-BE0B-A20AEB00215A}" name="Colonne1" dataDxfId="0"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A2:F28" totalsRowShown="0" headerRowDxfId="147" headerRowBorderDxfId="146" tableBorderDxfId="145">
  <autoFilter ref="A2:F28" xr:uid="{00000000-0009-0000-0100-000005000000}"/>
  <sortState xmlns:xlrd2="http://schemas.microsoft.com/office/spreadsheetml/2017/richdata2" ref="A3:F28">
    <sortCondition ref="A2:A28"/>
  </sortState>
  <tableColumns count="6">
    <tableColumn id="1" xr3:uid="{00000000-0010-0000-0100-000001000000}" name="Country name" dataDxfId="144"/>
    <tableColumn id="2" xr3:uid="{00000000-0010-0000-0100-000002000000}" name="Clear choice or assumed situation" dataDxfId="143"/>
    <tableColumn id="6" xr3:uid="{00000000-0010-0000-0100-000006000000}" name="Constitution, law or treaty specifying" dataDxfId="142"/>
    <tableColumn id="5" xr3:uid="{00000000-0010-0000-0100-000005000000}" name="Choice by treaty with another country" dataDxfId="141"/>
    <tableColumn id="3" xr3:uid="{00000000-0010-0000-0100-000003000000}" name="Further explanation (summary)" dataDxfId="140"/>
    <tableColumn id="4" xr3:uid="{00000000-0010-0000-0100-000004000000}" name="Probable Impossibility to have an army" dataDxfId="13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2" displayName="Tableau2" ref="A2:O28" totalsRowShown="0" headerRowDxfId="138" headerRowBorderDxfId="137">
  <autoFilter ref="A2:O28" xr:uid="{00000000-0009-0000-0100-000002000000}"/>
  <sortState xmlns:xlrd2="http://schemas.microsoft.com/office/spreadsheetml/2017/richdata2" ref="A3:Q28">
    <sortCondition ref="B2:B28"/>
  </sortState>
  <tableColumns count="15">
    <tableColumn id="1" xr3:uid="{00000000-0010-0000-0200-000001000000}" name="N°"/>
    <tableColumn id="2" xr3:uid="{00000000-0010-0000-0200-000002000000}" name="Name"/>
    <tableColumn id="7" xr3:uid="{00000000-0010-0000-0200-000007000000}" name="Foundation" dataDxfId="136"/>
    <tableColumn id="3" xr3:uid="{00000000-0010-0000-0200-000003000000}" name="Full independance, if different" dataDxfId="135"/>
    <tableColumn id="12" xr3:uid="{00000000-0010-0000-0200-00000C000000}" name="Born without an army" dataDxfId="134"/>
    <tableColumn id="4" xr3:uid="{00000000-0010-0000-0200-000004000000}" name="Demiliarisation date" dataDxfId="133"/>
    <tableColumn id="16" xr3:uid="{00000000-0010-0000-0200-000010000000}" name="Remilitarisation" dataDxfId="132"/>
    <tableColumn id="14" xr3:uid="{00000000-0010-0000-0200-00000E000000}" name="Size" dataDxfId="131"/>
    <tableColumn id="13" xr3:uid="{00000000-0010-0000-0200-00000D000000}" name="Protector" dataDxfId="130"/>
    <tableColumn id="17" xr3:uid="{00000000-0010-0000-0200-000011000000}" name="Comment" dataDxfId="129"/>
    <tableColumn id="6" xr3:uid="{00000000-0010-0000-0200-000006000000}" name="Choice" dataDxfId="128"/>
    <tableColumn id="8" xr3:uid="{00000000-0010-0000-0200-000008000000}" name="More research needed " dataDxfId="127"/>
    <tableColumn id="9" xr3:uid="{00000000-0010-0000-0200-000009000000}" name="Comment2"/>
    <tableColumn id="11" xr3:uid="{00000000-0010-0000-0200-00000B000000}" name="Yes/ No" dataDxfId="126"/>
    <tableColumn id="15" xr3:uid="{00000000-0010-0000-0200-00000F000000}" name="Year Established" dataDxfId="1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3D67FCF-5C4D-4226-B1DB-78EDD42F4425}" name="Tableau11" displayName="Tableau11" ref="B58:C66" totalsRowShown="0" tableBorderDxfId="124">
  <autoFilter ref="B58:C66" xr:uid="{F3D67FCF-5C4D-4226-B1DB-78EDD42F4425}"/>
  <sortState xmlns:xlrd2="http://schemas.microsoft.com/office/spreadsheetml/2017/richdata2" ref="B59:C66">
    <sortCondition ref="B58:B66"/>
  </sortState>
  <tableColumns count="2">
    <tableColumn id="1" xr3:uid="{F082086B-1DEA-4B43-AFAB-F8AF0DBC3B88}" name="Territory" dataDxfId="123"/>
    <tableColumn id="2" xr3:uid="{77C9EFF4-78B4-40A8-AEC6-ABC2D255D2B6}" name="Probability" dataDxfId="12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au6" displayName="Tableau6" ref="B17:H43" totalsRowShown="0" headerRowDxfId="121" dataDxfId="120" tableBorderDxfId="119">
  <autoFilter ref="B17:H43" xr:uid="{00000000-0009-0000-0100-000006000000}"/>
  <sortState xmlns:xlrd2="http://schemas.microsoft.com/office/spreadsheetml/2017/richdata2" ref="B28:H29">
    <sortCondition ref="H3:H29"/>
  </sortState>
  <tableColumns count="7">
    <tableColumn id="1" xr3:uid="{00000000-0010-0000-0300-000001000000}" name="Country" dataDxfId="118"/>
    <tableColumn id="2" xr3:uid="{00000000-0010-0000-0300-000002000000}" name="Legal criteria"/>
    <tableColumn id="3" xr3:uid="{00000000-0010-0000-0300-000003000000}" name="Police only" dataDxfId="117"/>
    <tableColumn id="4" xr3:uid="{00000000-0010-0000-0300-000004000000}" name="Special permanent units" dataDxfId="116"/>
    <tableColumn id="5" xr3:uid="{00000000-0010-0000-0300-000005000000}" name="Presence of heavy weapons" dataDxfId="115"/>
    <tableColumn id="6" xr3:uid="{00000000-0010-0000-0300-000006000000}" name="Result" dataDxfId="114">
      <calculatedColumnFormula>SUM(C18:F18)</calculatedColumnFormula>
    </tableColumn>
    <tableColumn id="7" xr3:uid="{00000000-0010-0000-0300-000007000000}" name="Rank" dataDxfId="11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au3" displayName="Tableau3" ref="A3:P31" totalsRowShown="0">
  <autoFilter ref="A3:P31" xr:uid="{00000000-0009-0000-0100-000003000000}"/>
  <sortState xmlns:xlrd2="http://schemas.microsoft.com/office/spreadsheetml/2017/richdata2" ref="A4:P31">
    <sortCondition ref="B3:B31"/>
  </sortState>
  <tableColumns count="16">
    <tableColumn id="1" xr3:uid="{00000000-0010-0000-0400-000001000000}" name="Colonne1" dataDxfId="112"/>
    <tableColumn id="2" xr3:uid="{00000000-0010-0000-0400-000002000000}" name="Pays" dataDxfId="111"/>
    <tableColumn id="3" xr3:uid="{00000000-0010-0000-0400-000003000000}" name="Admission" dataDxfId="110"/>
    <tableColumn id="4" xr3:uid="{00000000-0010-0000-0400-000004000000}" name="Founder" dataDxfId="109"/>
    <tableColumn id="13" xr3:uid="{00000000-0010-0000-0400-00000D000000}" name="Nx" dataDxfId="108"/>
    <tableColumn id="12" xr3:uid="{00000000-0010-0000-0400-00000C000000}" name="Year(s)                       First of 2 years term"/>
    <tableColumn id="5" xr3:uid="{00000000-0010-0000-0400-000005000000}" name="Commonwealth member"/>
    <tableColumn id="6" xr3:uid="{00000000-0010-0000-0400-000006000000}" name="Pacific Islands Forum" dataDxfId="107"/>
    <tableColumn id="9" xr3:uid="{00000000-0010-0000-0400-000009000000}" name="Organisation of American States" dataDxfId="106"/>
    <tableColumn id="7" xr3:uid="{00000000-0010-0000-0400-000007000000}" name="Organisation of eastern Carribbean States" dataDxfId="105"/>
    <tableColumn id="10" xr3:uid="{00000000-0010-0000-0400-00000A000000}" name="NATO"/>
    <tableColumn id="8" xr3:uid="{00000000-0010-0000-0400-000008000000}" name="African Union" dataDxfId="104"/>
    <tableColumn id="11" xr3:uid="{00000000-0010-0000-0400-00000B000000}" name="Organisation for security and cooperation in Europe" dataDxfId="103"/>
    <tableColumn id="14" xr3:uid="{00000000-0010-0000-0400-00000E000000}" name="ACP - EU"/>
    <tableColumn id="15" xr3:uid="{00000000-0010-0000-0400-00000F000000}" name="Colonne3"/>
    <tableColumn id="16" xr3:uid="{00000000-0010-0000-0400-000010000000}" name="Colonne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au4" displayName="Tableau4" ref="A2:AJ28" totalsRowShown="0" headerRowDxfId="102" dataDxfId="101">
  <autoFilter ref="A2:AJ28" xr:uid="{00000000-0009-0000-0100-000004000000}"/>
  <sortState xmlns:xlrd2="http://schemas.microsoft.com/office/spreadsheetml/2017/richdata2" ref="A3:AJ28">
    <sortCondition ref="A2:A28"/>
  </sortState>
  <tableColumns count="36">
    <tableColumn id="1" xr3:uid="{00000000-0010-0000-0500-000001000000}" name="Last update 13.10.2015. Neutrality 2025." dataDxfId="100"/>
    <tableColumn id="2" xr3:uid="{00000000-0010-0000-0500-000002000000}" name="Membership" dataDxfId="99"/>
    <tableColumn id="3" xr3:uid="{00000000-0010-0000-0500-000003000000}" name="ICJ automatic clause" dataDxfId="98"/>
    <tableColumn id="4" xr3:uid="{00000000-0010-0000-0500-000004000000}" name="   Others      (To be completed)" dataDxfId="97"/>
    <tableColumn id="32" xr3:uid="{75F76B97-6D27-4477-8CE4-02080851B1C0}" name="Neutrality (Declarations of, or clear policy)" dataDxfId="96"/>
    <tableColumn id="36" xr3:uid="{00000000-0010-0000-0500-000024000000}" name="Neutrality 1907 (To be completd)" dataDxfId="95"/>
    <tableColumn id="5" xr3:uid="{00000000-0010-0000-0500-000005000000}" name="Geneva 1949, four conventions" dataDxfId="94"/>
    <tableColumn id="6" xr3:uid="{00000000-0010-0000-0500-000006000000}" name="Protocole I" dataDxfId="93"/>
    <tableColumn id="7" xr3:uid="{00000000-0010-0000-0500-000007000000}" name="Declaration protocole I" dataDxfId="92"/>
    <tableColumn id="8" xr3:uid="{00000000-0010-0000-0500-000008000000}" name="Protocol II" dataDxfId="91"/>
    <tableColumn id="31" xr3:uid="{00000000-0010-0000-0500-00001F000000}" name="Protocol III" dataDxfId="90"/>
    <tableColumn id="9" xr3:uid="{00000000-0010-0000-0500-000009000000}" name="International Criminal court" dataDxfId="89"/>
    <tableColumn id="10" xr3:uid="{00000000-0010-0000-0500-00000A000000}" name="Disarmament conference (Observers 2014)" dataDxfId="88"/>
    <tableColumn id="11" xr3:uid="{00000000-0010-0000-0500-00000B000000}" name="Geneva Gas Prot. 1925" dataDxfId="87"/>
    <tableColumn id="12" xr3:uid="{00000000-0010-0000-0500-00000C000000}" name="Biological weapons" dataDxfId="86"/>
    <tableColumn id="13" xr3:uid="{00000000-0010-0000-0500-00000D000000}" name="Conventional weapons 1980" dataDxfId="85"/>
    <tableColumn id="14" xr3:uid="{00000000-0010-0000-0500-00000E000000}" name="CCW  Prot. I 1980" dataDxfId="84"/>
    <tableColumn id="15" xr3:uid="{00000000-0010-0000-0500-00000F000000}" name=" CCW Prot. II 1980" dataDxfId="83"/>
    <tableColumn id="16" xr3:uid="{00000000-0010-0000-0500-000010000000}" name="CCW Prot. III 1980" dataDxfId="82"/>
    <tableColumn id="17" xr3:uid="{00000000-0010-0000-0500-000011000000}" name="CCW Prot. IV 1995" dataDxfId="81"/>
    <tableColumn id="18" xr3:uid="{00000000-0010-0000-0500-000012000000}" name="CCW Prot. II a 1996" dataDxfId="80"/>
    <tableColumn id="19" xr3:uid="{00000000-0010-0000-0500-000013000000}" name="CCW Amdt 2001" dataDxfId="79"/>
    <tableColumn id="20" xr3:uid="{00000000-0010-0000-0500-000014000000}" name="CCW Prot. V 2003" dataDxfId="78"/>
    <tableColumn id="21" xr3:uid="{00000000-0010-0000-0500-000015000000}" name="Chemical Wapons 1993" dataDxfId="77"/>
    <tableColumn id="22" xr3:uid="{00000000-0010-0000-0500-000016000000}" name="Mines Ban Treaty 1997" dataDxfId="76"/>
    <tableColumn id="23" xr3:uid="{00000000-0010-0000-0500-000017000000}" name="Cluster Munitions 2008" dataDxfId="75"/>
    <tableColumn id="24" xr3:uid="{00000000-0010-0000-0500-000018000000}" name="Arms Trade Treaty 2013       (Last update 11.2015)" dataDxfId="74"/>
    <tableColumn id="25" xr3:uid="{00000000-0010-0000-0500-000019000000}" name="Treaty of Non Proliferation" dataDxfId="73"/>
    <tableColumn id="26" xr3:uid="{00000000-0010-0000-0500-00001A000000}" name="Local denuclearisation treaties                (To be completed)" dataDxfId="72"/>
    <tableColumn id="27" xr3:uid="{00000000-0010-0000-0500-00001B000000}" name="Moon and other celestial bodies" dataDxfId="71"/>
    <tableColumn id="28" xr3:uid="{00000000-0010-0000-0500-00001C000000}" name="Others                                  (To be completed)" dataDxfId="70"/>
    <tableColumn id="29" xr3:uid="{00000000-0010-0000-0500-00001D000000}" name="Antartica" dataDxfId="69"/>
    <tableColumn id="30" xr3:uid="{00000000-0010-0000-0500-00001E000000}" name="Deep sea bed" dataDxfId="68"/>
    <tableColumn id="33" xr3:uid="{00000000-0010-0000-0500-000021000000}" name="Hague Conv. 1954" dataDxfId="67"/>
    <tableColumn id="34" xr3:uid="{00000000-0010-0000-0500-000022000000}" name="Hague Prot. 1954" dataDxfId="66"/>
    <tableColumn id="35" xr3:uid="{00000000-0010-0000-0500-000023000000}" name="Hague Prot. 1999"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au10" displayName="Tableau10" ref="A3:W29" totalsRowShown="0" headerRowDxfId="64" dataDxfId="63">
  <autoFilter ref="A3:W29" xr:uid="{00000000-0009-0000-0100-00000A000000}"/>
  <sortState xmlns:xlrd2="http://schemas.microsoft.com/office/spreadsheetml/2017/richdata2" ref="A4:W29">
    <sortCondition ref="B3:B29"/>
  </sortState>
  <tableColumns count="23">
    <tableColumn id="1" xr3:uid="{00000000-0010-0000-0600-000001000000}" name="N°" dataDxfId="62"/>
    <tableColumn id="2" xr3:uid="{00000000-0010-0000-0600-000002000000}" name="Country Name" dataDxfId="61"/>
    <tableColumn id="3" xr3:uid="{00000000-0010-0000-0600-000003000000}" name="7.2015" dataDxfId="60"/>
    <tableColumn id="4" xr3:uid="{00000000-0010-0000-0600-000004000000}" name="Last execution" dataDxfId="59"/>
    <tableColumn id="5" xr3:uid="{00000000-0010-0000-0600-000005000000}" name="ICESCR" dataDxfId="58"/>
    <tableColumn id="6" xr3:uid="{00000000-0010-0000-0600-000006000000}" name="ICESCR - OP" dataDxfId="57"/>
    <tableColumn id="7" xr3:uid="{00000000-0010-0000-0600-000007000000}" name="ICCPR" dataDxfId="56"/>
    <tableColumn id="8" xr3:uid="{00000000-0010-0000-0600-000008000000}" name="ICCPR-OP1" dataDxfId="55"/>
    <tableColumn id="9" xr3:uid="{00000000-0010-0000-0600-000009000000}" name="ICCPR-OP2" dataDxfId="54"/>
    <tableColumn id="10" xr3:uid="{00000000-0010-0000-0600-00000A000000}" name="ICERD" dataDxfId="53"/>
    <tableColumn id="11" xr3:uid="{00000000-0010-0000-0600-00000B000000}" name="CEDAW" dataDxfId="52"/>
    <tableColumn id="12" xr3:uid="{00000000-0010-0000-0600-00000C000000}" name="OP-CEDAW" dataDxfId="51"/>
    <tableColumn id="13" xr3:uid="{00000000-0010-0000-0600-00000D000000}" name="CAT" dataDxfId="50"/>
    <tableColumn id="14" xr3:uid="{00000000-0010-0000-0600-00000E000000}" name="OP-CAT" dataDxfId="49"/>
    <tableColumn id="15" xr3:uid="{00000000-0010-0000-0600-00000F000000}" name="CRC" dataDxfId="48"/>
    <tableColumn id="16" xr3:uid="{00000000-0010-0000-0600-000010000000}" name="OP-CRC-AC" dataDxfId="47"/>
    <tableColumn id="17" xr3:uid="{00000000-0010-0000-0600-000011000000}" name="OP-CRC-SC" dataDxfId="46"/>
    <tableColumn id="18" xr3:uid="{00000000-0010-0000-0600-000012000000}" name="OP-CRC-IC" dataDxfId="45"/>
    <tableColumn id="19" xr3:uid="{00000000-0010-0000-0600-000013000000}" name="ICMW" dataDxfId="44"/>
    <tableColumn id="20" xr3:uid="{00000000-0010-0000-0600-000014000000}" name="CPED" dataDxfId="43"/>
    <tableColumn id="21" xr3:uid="{00000000-0010-0000-0600-000015000000}" name="CRPD" dataDxfId="42"/>
    <tableColumn id="22" xr3:uid="{00000000-0010-0000-0600-000016000000}" name="OP-CRPD" dataDxfId="41"/>
    <tableColumn id="23" xr3:uid="{00000000-0010-0000-0600-000017000000}" name="Genocide" dataDxfId="4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au18" displayName="Tableau18" ref="A6:I34" totalsRowShown="0" headerRowDxfId="39" dataDxfId="37" headerRowBorderDxfId="38" tableBorderDxfId="36">
  <autoFilter ref="A6:I34" xr:uid="{00000000-0009-0000-0100-000007000000}"/>
  <sortState xmlns:xlrd2="http://schemas.microsoft.com/office/spreadsheetml/2017/richdata2" ref="A7:H34">
    <sortCondition ref="A6:A34"/>
  </sortState>
  <tableColumns count="9">
    <tableColumn id="1" xr3:uid="{00000000-0010-0000-0700-000001000000}" name="Wikipedia list fo countries without armed forces " dataDxfId="35"/>
    <tableColumn id="7" xr3:uid="{00000000-0010-0000-0700-000007000000}" name="Listed" dataDxfId="34"/>
    <tableColumn id="8" xr3:uid="{A8515A62-28DC-4C50-B245-A6D159B5C857}" name="Y/N (AF)" dataDxfId="33"/>
    <tableColumn id="2" xr3:uid="{00000000-0010-0000-0700-000002000000}" name="A" dataDxfId="32"/>
    <tableColumn id="3" xr3:uid="{00000000-0010-0000-0700-000003000000}" name="B" dataDxfId="31"/>
    <tableColumn id="4" xr3:uid="{00000000-0010-0000-0700-000004000000}" name="Absent" dataDxfId="30"/>
    <tableColumn id="5" xr3:uid="{00000000-0010-0000-0700-000005000000}" name="Listed2" dataDxfId="29"/>
    <tableColumn id="6" xr3:uid="{00000000-0010-0000-0700-000006000000}" name="Absent2" dataDxfId="28"/>
    <tableColumn id="9" xr3:uid="{00000000-0010-0000-0700-000009000000}" name="List" dataDxfId="2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n.wikipedia.org/wiki/List_of_countries_and_dependencies_by_area" TargetMode="External"/><Relationship Id="rId1" Type="http://schemas.openxmlformats.org/officeDocument/2006/relationships/hyperlink" Target="http://en.wikipedia.org/wiki/List_of_countries_by_population"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crc.org/ihl" TargetMode="External"/><Relationship Id="rId1" Type="http://schemas.openxmlformats.org/officeDocument/2006/relationships/hyperlink" Target="http://www.icrc.org/ihl.nsf/385ec082b509e76c41256739003e636d/626de49e3227d36dc125641e003a172a?OpenDocument" TargetMode="Externa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3" Type="http://schemas.openxmlformats.org/officeDocument/2006/relationships/hyperlink" Target="http://www.ohchr.org/EN/HRBodies/CRPD/Pages/ConventionRightsPersonsWithDisabilities.aspx" TargetMode="External"/><Relationship Id="rId18" Type="http://schemas.openxmlformats.org/officeDocument/2006/relationships/hyperlink" Target="http://www.ohchr.org/EN/ProfessionalInterest/Pages/CEDAW.aspx" TargetMode="External"/><Relationship Id="rId26" Type="http://schemas.openxmlformats.org/officeDocument/2006/relationships/hyperlink" Target="http://www.ohchr.org/EN/ProfessionalInterest/Pages/OPCEDAW.aspx" TargetMode="External"/><Relationship Id="rId39" Type="http://schemas.openxmlformats.org/officeDocument/2006/relationships/hyperlink" Target="http://www.ohchr.org/EN/HRBodies/CRPD/Pages/CRPDIndex.aspx" TargetMode="External"/><Relationship Id="rId21" Type="http://schemas.openxmlformats.org/officeDocument/2006/relationships/hyperlink" Target="http://www.ohchr.org/EN/HRBodies/CRPD/Pages/OptionalProtocolRightsPersonsWithDisabilities.aspx" TargetMode="External"/><Relationship Id="rId34" Type="http://schemas.openxmlformats.org/officeDocument/2006/relationships/hyperlink" Target="http://www.ohchr.org/EN/ProfessionalInterest/Pages/CAT.aspx" TargetMode="External"/><Relationship Id="rId42" Type="http://schemas.openxmlformats.org/officeDocument/2006/relationships/hyperlink" Target="http://www.ohchr.org/EN/HRBodies/CRC/Pages/CRCIndex.aspx" TargetMode="External"/><Relationship Id="rId47" Type="http://schemas.openxmlformats.org/officeDocument/2006/relationships/hyperlink" Target="http://www.ohchr.org/EN/HRBodies/CESCR/Pages/CESCRIndex.aspx" TargetMode="External"/><Relationship Id="rId50" Type="http://schemas.openxmlformats.org/officeDocument/2006/relationships/hyperlink" Target="http://www.ohchr.org/EN/HRBodies/CMW/Pages/CMWIndex.aspx" TargetMode="External"/><Relationship Id="rId55" Type="http://schemas.openxmlformats.org/officeDocument/2006/relationships/hyperlink" Target="http://www.ohchr.org/EN/HRBodies/CCPR/Pages/CCPRIndex.aspx" TargetMode="External"/><Relationship Id="rId7" Type="http://schemas.openxmlformats.org/officeDocument/2006/relationships/hyperlink" Target="http://www.ohchr.org/EN/ProfessionalInterest/Pages/OPSCCRC.aspx" TargetMode="External"/><Relationship Id="rId2" Type="http://schemas.openxmlformats.org/officeDocument/2006/relationships/hyperlink" Target="http://www.ohchr.org/EN/ProfessionalInterest/Pages/OPCESCR.aspx" TargetMode="External"/><Relationship Id="rId16" Type="http://schemas.openxmlformats.org/officeDocument/2006/relationships/hyperlink" Target="http://www.ohchr.org/EN/ProfessionalInterest/Pages/CRC.aspx" TargetMode="External"/><Relationship Id="rId29" Type="http://schemas.openxmlformats.org/officeDocument/2006/relationships/hyperlink" Target="http://www.ohchr.org/EN/ProfessionalInterest/Pages/OPCESCR.aspx" TargetMode="External"/><Relationship Id="rId11" Type="http://schemas.openxmlformats.org/officeDocument/2006/relationships/hyperlink" Target="http://www.ohchr.org/EN/ProfessionalInterest/Pages/OPCCPR1.aspx" TargetMode="External"/><Relationship Id="rId24" Type="http://schemas.openxmlformats.org/officeDocument/2006/relationships/hyperlink" Target="http://www.ohchr.org/EN/ProfessionalInterest/Pages/OPSCCRC.aspx" TargetMode="External"/><Relationship Id="rId32" Type="http://schemas.openxmlformats.org/officeDocument/2006/relationships/hyperlink" Target="http://www.ohchr.org/EN/ProfessionalInterest/Pages/CMW.aspx" TargetMode="External"/><Relationship Id="rId37" Type="http://schemas.openxmlformats.org/officeDocument/2006/relationships/hyperlink" Target="http://www.ohchr.org/EN/ProfessionalInterest/Pages/CCPR.aspx" TargetMode="External"/><Relationship Id="rId40" Type="http://schemas.openxmlformats.org/officeDocument/2006/relationships/hyperlink" Target="http://www.ohchr.org/EN/HRBodies/OPCAT/Pages/OPCATIndex.aspx" TargetMode="External"/><Relationship Id="rId45" Type="http://schemas.openxmlformats.org/officeDocument/2006/relationships/hyperlink" Target="http://www.ohchr.org/EN/HRBodies/CCPR/Pages/CCPRIndex.aspx" TargetMode="External"/><Relationship Id="rId53" Type="http://schemas.openxmlformats.org/officeDocument/2006/relationships/hyperlink" Target="http://www.ohchr.org/EN/HRBodies/CEDAW/Pages/CEDAWIndex.aspx" TargetMode="External"/><Relationship Id="rId58" Type="http://schemas.openxmlformats.org/officeDocument/2006/relationships/table" Target="../tables/table8.xml"/><Relationship Id="rId5" Type="http://schemas.openxmlformats.org/officeDocument/2006/relationships/hyperlink" Target="http://www.ohchr.org/EN/ProfessionalInterest/Pages/OPCAT.aspx" TargetMode="External"/><Relationship Id="rId19" Type="http://schemas.openxmlformats.org/officeDocument/2006/relationships/hyperlink" Target="http://www.ohchr.org/EN/ProfessionalInterest/Pages/CESCR.aspx" TargetMode="External"/><Relationship Id="rId4" Type="http://schemas.openxmlformats.org/officeDocument/2006/relationships/hyperlink" Target="http://www.ohchr.org/EN/HRBodies/CRPD/Pages/OptionalProtocolRightsPersonsWithDisabilities.aspx" TargetMode="External"/><Relationship Id="rId9" Type="http://schemas.openxmlformats.org/officeDocument/2006/relationships/hyperlink" Target="http://www.ohchr.org/EN/ProfessionalInterest/Pages/OPCEDAW.aspx" TargetMode="External"/><Relationship Id="rId14" Type="http://schemas.openxmlformats.org/officeDocument/2006/relationships/hyperlink" Target="http://www.ohchr.org/EN/HRBodies/CED/Pages/ConventionCED.aspx" TargetMode="External"/><Relationship Id="rId22" Type="http://schemas.openxmlformats.org/officeDocument/2006/relationships/hyperlink" Target="http://www.ohchr.org/EN/ProfessionalInterest/Pages/OPCAT.aspx" TargetMode="External"/><Relationship Id="rId27" Type="http://schemas.openxmlformats.org/officeDocument/2006/relationships/hyperlink" Target="http://www.ohchr.org/EN/ProfessionalInterest/Pages/2ndOPCCPR.aspx" TargetMode="External"/><Relationship Id="rId30" Type="http://schemas.openxmlformats.org/officeDocument/2006/relationships/hyperlink" Target="http://www.ohchr.org/EN/HRBodies/CRPD/Pages/ConventionRightsPersonsWithDisabilities.aspx" TargetMode="External"/><Relationship Id="rId35" Type="http://schemas.openxmlformats.org/officeDocument/2006/relationships/hyperlink" Target="http://www.ohchr.org/EN/ProfessionalInterest/Pages/CEDAW.aspx" TargetMode="External"/><Relationship Id="rId43" Type="http://schemas.openxmlformats.org/officeDocument/2006/relationships/hyperlink" Target="http://www.ohchr.org/EN/HRBodies/CRC/Pages/CRCIndex.aspx" TargetMode="External"/><Relationship Id="rId48" Type="http://schemas.openxmlformats.org/officeDocument/2006/relationships/hyperlink" Target="http://www.ohchr.org/EN/HRBodies/CRPD/Pages/CRPDIndex.aspx" TargetMode="External"/><Relationship Id="rId56" Type="http://schemas.openxmlformats.org/officeDocument/2006/relationships/hyperlink" Target="http://www.ohchr.org/EN/HRBodies/CERD/Pages/CERDIndex.aspx" TargetMode="External"/><Relationship Id="rId8" Type="http://schemas.openxmlformats.org/officeDocument/2006/relationships/hyperlink" Target="http://www.ohchr.org/EN/ProfessionalInterest/Pages/OPACCRC.aspx" TargetMode="External"/><Relationship Id="rId51" Type="http://schemas.openxmlformats.org/officeDocument/2006/relationships/hyperlink" Target="http://www.ohchr.org/EN/HRBodies/CRC/Pages/CRCIndex.aspx" TargetMode="External"/><Relationship Id="rId3" Type="http://schemas.openxmlformats.org/officeDocument/2006/relationships/hyperlink" Target="http://www.ohchr.org/EN/ProfessionalInterest/Pages/CERD.aspx" TargetMode="External"/><Relationship Id="rId12" Type="http://schemas.openxmlformats.org/officeDocument/2006/relationships/hyperlink" Target="http://www.ohchr.org/EN/ProfessionalInterest/Pages/OPCESCR.aspx" TargetMode="External"/><Relationship Id="rId17" Type="http://schemas.openxmlformats.org/officeDocument/2006/relationships/hyperlink" Target="http://www.ohchr.org/EN/ProfessionalInterest/Pages/CAT.aspx" TargetMode="External"/><Relationship Id="rId25" Type="http://schemas.openxmlformats.org/officeDocument/2006/relationships/hyperlink" Target="http://www.ohchr.org/EN/ProfessionalInterest/Pages/OPACCRC.aspx" TargetMode="External"/><Relationship Id="rId33" Type="http://schemas.openxmlformats.org/officeDocument/2006/relationships/hyperlink" Target="http://www.ohchr.org/EN/ProfessionalInterest/Pages/CRC.aspx" TargetMode="External"/><Relationship Id="rId38" Type="http://schemas.openxmlformats.org/officeDocument/2006/relationships/hyperlink" Target="http://www.ohchr.org/EN/ProfessionalInterest/Pages/CERD.aspx" TargetMode="External"/><Relationship Id="rId46" Type="http://schemas.openxmlformats.org/officeDocument/2006/relationships/hyperlink" Target="http://www.ohchr.org/EN/HRBodies/CCPR/Pages/CCPRIndex.aspx" TargetMode="External"/><Relationship Id="rId20" Type="http://schemas.openxmlformats.org/officeDocument/2006/relationships/hyperlink" Target="http://www.ohchr.org/EN/ProfessionalInterest/Pages/CCPR.aspx" TargetMode="External"/><Relationship Id="rId41" Type="http://schemas.openxmlformats.org/officeDocument/2006/relationships/hyperlink" Target="http://www.ohchr.org/EN/HRBodies/CRC/Pages/CRCIndex.aspx" TargetMode="External"/><Relationship Id="rId54" Type="http://schemas.openxmlformats.org/officeDocument/2006/relationships/hyperlink" Target="http://www.ohchr.org/EN/HRBodies/CESCR/Pages/CESCRIndex.aspx" TargetMode="External"/><Relationship Id="rId1" Type="http://schemas.openxmlformats.org/officeDocument/2006/relationships/hyperlink" Target="https://www.amnesty.org/en/documents/AMR59/001/2008/en/" TargetMode="External"/><Relationship Id="rId6" Type="http://schemas.openxmlformats.org/officeDocument/2006/relationships/hyperlink" Target="http://www.ohchr.org/EN/ProfessionalInterest/Pages/OPICCRC.aspx" TargetMode="External"/><Relationship Id="rId15" Type="http://schemas.openxmlformats.org/officeDocument/2006/relationships/hyperlink" Target="http://www.ohchr.org/EN/ProfessionalInterest/Pages/CMW.aspx" TargetMode="External"/><Relationship Id="rId23" Type="http://schemas.openxmlformats.org/officeDocument/2006/relationships/hyperlink" Target="http://www.ohchr.org/EN/ProfessionalInterest/Pages/OPICCRC.aspx" TargetMode="External"/><Relationship Id="rId28" Type="http://schemas.openxmlformats.org/officeDocument/2006/relationships/hyperlink" Target="http://www.ohchr.org/EN/ProfessionalInterest/Pages/OPCCPR1.aspx" TargetMode="External"/><Relationship Id="rId36" Type="http://schemas.openxmlformats.org/officeDocument/2006/relationships/hyperlink" Target="http://www.ohchr.org/EN/ProfessionalInterest/Pages/CESCR.aspx" TargetMode="External"/><Relationship Id="rId49" Type="http://schemas.openxmlformats.org/officeDocument/2006/relationships/hyperlink" Target="http://www.ohchr.org/EN/HRBodies/CED/Pages/CEDIndexOld.aspx" TargetMode="External"/><Relationship Id="rId57" Type="http://schemas.openxmlformats.org/officeDocument/2006/relationships/printerSettings" Target="../printerSettings/printerSettings6.bin"/><Relationship Id="rId10" Type="http://schemas.openxmlformats.org/officeDocument/2006/relationships/hyperlink" Target="http://www.ohchr.org/EN/ProfessionalInterest/Pages/2ndOPCCPR.aspx" TargetMode="External"/><Relationship Id="rId31" Type="http://schemas.openxmlformats.org/officeDocument/2006/relationships/hyperlink" Target="http://www.ohchr.org/EN/HRBodies/CED/Pages/ConventionCED.aspx" TargetMode="External"/><Relationship Id="rId44" Type="http://schemas.openxmlformats.org/officeDocument/2006/relationships/hyperlink" Target="http://www.ohchr.org/EN/HRBodies/CEDAW/Pages/CEDAWIndex.aspx" TargetMode="External"/><Relationship Id="rId52" Type="http://schemas.openxmlformats.org/officeDocument/2006/relationships/hyperlink" Target="http://www.ohchr.org/EN/HRBodies/CAT/Pages/CATIndex.aspx"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fr.wikipedia.org/wiki/Liste_des_pays_qui_ne_poss%C3%A8dent_pas_d%27arm%C3%A9e" TargetMode="External"/><Relationship Id="rId1" Type="http://schemas.openxmlformats.org/officeDocument/2006/relationships/hyperlink" Target="https://en.wikipedia.org/wiki/List_of_countries_without_armed_forces" TargetMode="External"/><Relationship Id="rId5" Type="http://schemas.openxmlformats.org/officeDocument/2006/relationships/table" Target="../tables/table10.xml"/><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topLeftCell="B1" workbookViewId="0">
      <pane xSplit="4460" ySplit="1320" topLeftCell="C1"/>
      <selection activeCell="B1" sqref="B1"/>
      <selection pane="topRight" activeCell="J2" sqref="J2"/>
      <selection pane="bottomLeft" activeCell="B1" sqref="B1:B28"/>
      <selection pane="bottomRight" activeCell="H32" sqref="H32"/>
    </sheetView>
  </sheetViews>
  <sheetFormatPr baseColWidth="10" defaultRowHeight="14.5" x14ac:dyDescent="0.35"/>
  <cols>
    <col min="1" max="1" width="4.54296875" customWidth="1"/>
    <col min="2" max="2" width="34.1796875" customWidth="1"/>
    <col min="3" max="3" width="17.54296875" customWidth="1"/>
    <col min="4" max="4" width="12.81640625" customWidth="1"/>
    <col min="5" max="5" width="7.7265625" customWidth="1"/>
    <col min="6" max="6" width="11.54296875" style="3" customWidth="1"/>
    <col min="7" max="7" width="11.54296875" customWidth="1"/>
    <col min="8" max="8" width="20.1796875" customWidth="1"/>
    <col min="9" max="9" width="11.54296875" customWidth="1"/>
    <col min="10" max="10" width="13.453125" customWidth="1"/>
    <col min="11" max="11" width="14.54296875" customWidth="1"/>
  </cols>
  <sheetData>
    <row r="1" spans="1:11" ht="15" thickBot="1" x14ac:dyDescent="0.4">
      <c r="B1" t="s">
        <v>549</v>
      </c>
      <c r="C1" s="491" t="s">
        <v>189</v>
      </c>
      <c r="D1" s="491"/>
      <c r="E1" s="491"/>
      <c r="F1" s="491"/>
      <c r="G1" s="491"/>
      <c r="H1" s="492" t="s">
        <v>188</v>
      </c>
      <c r="I1" s="493"/>
      <c r="J1" s="494"/>
      <c r="K1" s="193" t="s">
        <v>226</v>
      </c>
    </row>
    <row r="2" spans="1:11" s="15" customFormat="1" ht="36" customHeight="1" thickBot="1" x14ac:dyDescent="0.4">
      <c r="A2" s="159" t="s">
        <v>198</v>
      </c>
      <c r="B2" s="10" t="s">
        <v>245</v>
      </c>
      <c r="C2" s="16" t="s">
        <v>22</v>
      </c>
      <c r="D2" s="17" t="s">
        <v>23</v>
      </c>
      <c r="E2" s="14" t="s">
        <v>26</v>
      </c>
      <c r="F2" s="18" t="s">
        <v>25</v>
      </c>
      <c r="G2" s="11" t="s">
        <v>27</v>
      </c>
      <c r="H2" s="30" t="s">
        <v>32</v>
      </c>
      <c r="I2" s="10" t="s">
        <v>190</v>
      </c>
      <c r="J2" s="199" t="s">
        <v>520</v>
      </c>
      <c r="K2" s="30" t="s">
        <v>519</v>
      </c>
    </row>
    <row r="3" spans="1:11" x14ac:dyDescent="0.35">
      <c r="A3" s="160">
        <v>1</v>
      </c>
      <c r="B3" s="145" t="s">
        <v>0</v>
      </c>
      <c r="C3" s="7">
        <v>468</v>
      </c>
      <c r="D3" s="5">
        <v>76098</v>
      </c>
      <c r="E3" s="1">
        <v>2013</v>
      </c>
      <c r="F3" s="2">
        <f>Tableau1[[#This Row],[Population]]/Tableau1[[#This Row],[Size (Km2)]]</f>
        <v>162.60256410256412</v>
      </c>
      <c r="G3" s="12">
        <v>1.06</v>
      </c>
      <c r="H3" s="29" t="s">
        <v>33</v>
      </c>
      <c r="I3" s="25" t="s">
        <v>87</v>
      </c>
      <c r="J3" s="194" t="s">
        <v>87</v>
      </c>
      <c r="K3" s="195" t="s">
        <v>87</v>
      </c>
    </row>
    <row r="4" spans="1:11" x14ac:dyDescent="0.35">
      <c r="A4" s="160">
        <v>2</v>
      </c>
      <c r="B4" s="145" t="s">
        <v>1</v>
      </c>
      <c r="C4" s="7">
        <v>240</v>
      </c>
      <c r="D4" s="5">
        <v>14974</v>
      </c>
      <c r="E4" s="1">
        <v>2011</v>
      </c>
      <c r="F4" s="2">
        <f>Tableau1[[#This Row],[Population]]/Tableau1[[#This Row],[Size (Km2)]]</f>
        <v>62.391666666666666</v>
      </c>
      <c r="G4" s="12">
        <v>1.07</v>
      </c>
      <c r="H4" s="26" t="s">
        <v>34</v>
      </c>
      <c r="I4" s="25" t="s">
        <v>191</v>
      </c>
      <c r="J4" s="194" t="s">
        <v>192</v>
      </c>
      <c r="K4" s="196" t="s">
        <v>228</v>
      </c>
    </row>
    <row r="5" spans="1:11" x14ac:dyDescent="0.35">
      <c r="A5" s="160">
        <v>3</v>
      </c>
      <c r="B5" s="145" t="s">
        <v>2</v>
      </c>
      <c r="C5" s="7">
        <v>50700</v>
      </c>
      <c r="D5" s="6">
        <v>4713168</v>
      </c>
      <c r="E5" s="1">
        <v>2013</v>
      </c>
      <c r="F5" s="2">
        <f>Tableau1[[#This Row],[Population]]/Tableau1[[#This Row],[Size (Km2)]]</f>
        <v>92.961893491124258</v>
      </c>
      <c r="G5" s="12">
        <v>1.01</v>
      </c>
      <c r="H5" s="26" t="s">
        <v>35</v>
      </c>
      <c r="I5" s="25" t="s">
        <v>87</v>
      </c>
      <c r="J5" s="194" t="s">
        <v>86</v>
      </c>
      <c r="K5" s="196" t="s">
        <v>87</v>
      </c>
    </row>
    <row r="6" spans="1:11" x14ac:dyDescent="0.35">
      <c r="A6" s="160">
        <v>4</v>
      </c>
      <c r="B6" s="145" t="s">
        <v>3</v>
      </c>
      <c r="C6" s="7">
        <v>750</v>
      </c>
      <c r="D6" s="5">
        <v>71293</v>
      </c>
      <c r="E6" s="1">
        <v>2011</v>
      </c>
      <c r="F6" s="2">
        <f>Tableau1[[#This Row],[Population]]/Tableau1[[#This Row],[Size (Km2)]]</f>
        <v>95.057333333333332</v>
      </c>
      <c r="G6" s="12">
        <v>1.02</v>
      </c>
      <c r="H6" s="26" t="s">
        <v>36</v>
      </c>
      <c r="I6" s="25" t="s">
        <v>87</v>
      </c>
      <c r="J6" s="194" t="s">
        <v>86</v>
      </c>
      <c r="K6" s="196" t="s">
        <v>229</v>
      </c>
    </row>
    <row r="7" spans="1:11" x14ac:dyDescent="0.35">
      <c r="A7" s="160">
        <v>5</v>
      </c>
      <c r="B7" s="145" t="s">
        <v>4</v>
      </c>
      <c r="C7" s="7">
        <v>344</v>
      </c>
      <c r="D7" s="5">
        <v>103328</v>
      </c>
      <c r="E7" s="1">
        <v>2011</v>
      </c>
      <c r="F7" s="2">
        <f>Tableau1[[#This Row],[Population]]/Tableau1[[#This Row],[Size (Km2)]]</f>
        <v>300.37209302325579</v>
      </c>
      <c r="G7" s="12">
        <v>1.02</v>
      </c>
      <c r="H7" s="26" t="s">
        <v>36</v>
      </c>
      <c r="I7" s="25" t="s">
        <v>87</v>
      </c>
      <c r="J7" s="194" t="s">
        <v>86</v>
      </c>
      <c r="K7" s="196" t="s">
        <v>229</v>
      </c>
    </row>
    <row r="8" spans="1:11" x14ac:dyDescent="0.35">
      <c r="A8" s="160">
        <v>6</v>
      </c>
      <c r="B8" s="145" t="s">
        <v>5</v>
      </c>
      <c r="C8" s="7">
        <v>27750</v>
      </c>
      <c r="D8" s="5">
        <v>10745665</v>
      </c>
      <c r="E8" s="1">
        <v>2014</v>
      </c>
      <c r="F8" s="2">
        <f>Tableau1[[#This Row],[Population]]/Tableau1[[#This Row],[Size (Km2)]]</f>
        <v>387.23117117117118</v>
      </c>
      <c r="G8" s="12">
        <v>0.98</v>
      </c>
      <c r="H8" s="26" t="s">
        <v>36</v>
      </c>
      <c r="I8" s="25" t="s">
        <v>87</v>
      </c>
      <c r="J8" s="194" t="s">
        <v>86</v>
      </c>
      <c r="K8" s="196" t="s">
        <v>229</v>
      </c>
    </row>
    <row r="9" spans="1:11" x14ac:dyDescent="0.35">
      <c r="A9" s="160">
        <v>7</v>
      </c>
      <c r="B9" s="145" t="s">
        <v>6</v>
      </c>
      <c r="C9" s="7">
        <v>103000</v>
      </c>
      <c r="D9" s="5">
        <v>328170</v>
      </c>
      <c r="E9" s="1">
        <v>2014</v>
      </c>
      <c r="F9" s="2">
        <f>Tableau1[[#This Row],[Population]]/Tableau1[[#This Row],[Size (Km2)]]</f>
        <v>3.1861165048543691</v>
      </c>
      <c r="G9" s="12">
        <v>1</v>
      </c>
      <c r="H9" s="26" t="s">
        <v>33</v>
      </c>
      <c r="I9" s="25" t="s">
        <v>87</v>
      </c>
      <c r="J9" s="194" t="s">
        <v>86</v>
      </c>
      <c r="K9" s="196" t="s">
        <v>229</v>
      </c>
    </row>
    <row r="10" spans="1:11" x14ac:dyDescent="0.35">
      <c r="A10" s="160">
        <v>8</v>
      </c>
      <c r="B10" s="145" t="s">
        <v>7</v>
      </c>
      <c r="C10" s="7">
        <v>728</v>
      </c>
      <c r="D10" s="5">
        <v>106461</v>
      </c>
      <c r="E10" s="1">
        <v>2013</v>
      </c>
      <c r="F10" s="2">
        <f>Tableau1[[#This Row],[Population]]/Tableau1[[#This Row],[Size (Km2)]]</f>
        <v>146.23763736263737</v>
      </c>
      <c r="G10" s="12">
        <v>0.99</v>
      </c>
      <c r="H10" s="26" t="s">
        <v>34</v>
      </c>
      <c r="I10" s="25" t="s">
        <v>191</v>
      </c>
      <c r="J10" s="194" t="s">
        <v>86</v>
      </c>
      <c r="K10" s="196" t="s">
        <v>227</v>
      </c>
    </row>
    <row r="11" spans="1:11" x14ac:dyDescent="0.35">
      <c r="A11" s="160">
        <v>9</v>
      </c>
      <c r="B11" s="145" t="s">
        <v>8</v>
      </c>
      <c r="C11" s="7">
        <v>157</v>
      </c>
      <c r="D11" s="5">
        <v>37132</v>
      </c>
      <c r="E11" s="1">
        <v>2013</v>
      </c>
      <c r="F11" s="2">
        <f>Tableau1[[#This Row],[Population]]/Tableau1[[#This Row],[Size (Km2)]]</f>
        <v>236.50955414012739</v>
      </c>
      <c r="G11" s="12">
        <v>0.94</v>
      </c>
      <c r="H11" s="26" t="s">
        <v>33</v>
      </c>
      <c r="I11" s="25" t="s">
        <v>87</v>
      </c>
      <c r="J11" s="194" t="s">
        <v>87</v>
      </c>
      <c r="K11" s="196" t="s">
        <v>87</v>
      </c>
    </row>
    <row r="12" spans="1:11" x14ac:dyDescent="0.35">
      <c r="A12" s="160">
        <v>10</v>
      </c>
      <c r="B12" s="145" t="s">
        <v>9</v>
      </c>
      <c r="C12" s="7">
        <v>180</v>
      </c>
      <c r="D12" s="5">
        <v>56086</v>
      </c>
      <c r="E12" s="1">
        <v>2013</v>
      </c>
      <c r="F12" s="2">
        <f>Tableau1[[#This Row],[Population]]/Tableau1[[#This Row],[Size (Km2)]]</f>
        <v>311.5888888888889</v>
      </c>
      <c r="G12" s="12">
        <v>1.04</v>
      </c>
      <c r="H12" s="26" t="s">
        <v>34</v>
      </c>
      <c r="I12" s="25" t="s">
        <v>87</v>
      </c>
      <c r="J12" s="194" t="s">
        <v>86</v>
      </c>
      <c r="K12" s="196" t="s">
        <v>227</v>
      </c>
    </row>
    <row r="13" spans="1:11" x14ac:dyDescent="0.35">
      <c r="A13" s="160">
        <v>11</v>
      </c>
      <c r="B13" s="145" t="s">
        <v>10</v>
      </c>
      <c r="C13" s="7">
        <v>2045</v>
      </c>
      <c r="D13" s="5">
        <v>1261208</v>
      </c>
      <c r="E13" s="1">
        <v>2014</v>
      </c>
      <c r="F13" s="2">
        <f>Tableau1[[#This Row],[Population]]/Tableau1[[#This Row],[Size (Km2)]]</f>
        <v>616.72762836185814</v>
      </c>
      <c r="G13" s="12">
        <v>0.97</v>
      </c>
      <c r="H13" s="26" t="s">
        <v>37</v>
      </c>
      <c r="I13" s="25" t="s">
        <v>191</v>
      </c>
      <c r="J13" s="194" t="s">
        <v>86</v>
      </c>
      <c r="K13" s="196" t="s">
        <v>228</v>
      </c>
    </row>
    <row r="14" spans="1:11" x14ac:dyDescent="0.35">
      <c r="A14" s="160">
        <v>12</v>
      </c>
      <c r="B14" s="145" t="s">
        <v>11</v>
      </c>
      <c r="C14" s="7">
        <v>700</v>
      </c>
      <c r="D14" s="5">
        <v>101351</v>
      </c>
      <c r="E14" s="1">
        <v>2013</v>
      </c>
      <c r="F14" s="2">
        <f>Tableau1[[#This Row],[Population]]/Tableau1[[#This Row],[Size (Km2)]]</f>
        <v>144.78714285714287</v>
      </c>
      <c r="G14" s="12">
        <v>1</v>
      </c>
      <c r="H14" s="26" t="s">
        <v>34</v>
      </c>
      <c r="I14" s="25" t="s">
        <v>191</v>
      </c>
      <c r="J14" s="194" t="s">
        <v>86</v>
      </c>
      <c r="K14" s="196" t="s">
        <v>228</v>
      </c>
    </row>
    <row r="15" spans="1:11" x14ac:dyDescent="0.35">
      <c r="A15" s="160">
        <v>13</v>
      </c>
      <c r="B15" s="145" t="s">
        <v>12</v>
      </c>
      <c r="C15" s="7">
        <v>1.81</v>
      </c>
      <c r="D15" s="5">
        <v>36950</v>
      </c>
      <c r="E15" s="1">
        <v>2013</v>
      </c>
      <c r="F15" s="2">
        <f>Tableau1[[#This Row],[Population]]/Tableau1[[#This Row],[Size (Km2)]]</f>
        <v>20414.364640883978</v>
      </c>
      <c r="G15" s="12">
        <v>0.91</v>
      </c>
      <c r="H15" s="26" t="s">
        <v>33</v>
      </c>
      <c r="I15" s="25" t="s">
        <v>87</v>
      </c>
      <c r="J15" s="194" t="s">
        <v>86</v>
      </c>
      <c r="K15" s="196" t="s">
        <v>228</v>
      </c>
    </row>
    <row r="16" spans="1:11" x14ac:dyDescent="0.35">
      <c r="A16" s="160">
        <v>14</v>
      </c>
      <c r="B16" s="145" t="s">
        <v>13</v>
      </c>
      <c r="C16" s="7">
        <v>24</v>
      </c>
      <c r="D16" s="5">
        <v>10084</v>
      </c>
      <c r="E16" s="1">
        <v>2011</v>
      </c>
      <c r="F16" s="2">
        <f>Tableau1[[#This Row],[Population]]/Tableau1[[#This Row],[Size (Km2)]]</f>
        <v>420.16666666666669</v>
      </c>
      <c r="G16" s="12">
        <v>1</v>
      </c>
      <c r="H16" s="26" t="s">
        <v>34</v>
      </c>
      <c r="I16" s="25" t="s">
        <v>191</v>
      </c>
      <c r="J16" s="194" t="s">
        <v>86</v>
      </c>
      <c r="K16" s="196" t="s">
        <v>228</v>
      </c>
    </row>
    <row r="17" spans="1:16" x14ac:dyDescent="0.35">
      <c r="A17" s="160">
        <v>15</v>
      </c>
      <c r="B17" s="145" t="s">
        <v>14</v>
      </c>
      <c r="C17" s="7">
        <v>260</v>
      </c>
      <c r="D17" s="5">
        <v>1613</v>
      </c>
      <c r="E17" s="1">
        <v>2011</v>
      </c>
      <c r="F17" s="2">
        <f>Tableau1[[#This Row],[Population]]/Tableau1[[#This Row],[Size (Km2)]]</f>
        <v>6.203846153846154</v>
      </c>
      <c r="G17" s="12">
        <v>1.03</v>
      </c>
      <c r="H17" s="26" t="s">
        <v>34</v>
      </c>
      <c r="I17" s="25" t="s">
        <v>191</v>
      </c>
      <c r="J17" s="194" t="s">
        <v>86</v>
      </c>
      <c r="K17" s="196" t="s">
        <v>229</v>
      </c>
    </row>
    <row r="18" spans="1:16" x14ac:dyDescent="0.35">
      <c r="A18" s="160">
        <v>16</v>
      </c>
      <c r="B18" s="145" t="s">
        <v>15</v>
      </c>
      <c r="C18" s="7">
        <v>490</v>
      </c>
      <c r="D18" s="5">
        <v>20901</v>
      </c>
      <c r="E18" s="1">
        <v>2013</v>
      </c>
      <c r="F18" s="2">
        <f>Tableau1[[#This Row],[Population]]/Tableau1[[#This Row],[Size (Km2)]]</f>
        <v>42.655102040816324</v>
      </c>
      <c r="G18" s="12">
        <v>1.1399999999999999</v>
      </c>
      <c r="H18" s="26" t="s">
        <v>34</v>
      </c>
      <c r="I18" s="25" t="s">
        <v>87</v>
      </c>
      <c r="J18" s="194" t="s">
        <v>86</v>
      </c>
      <c r="K18" s="196" t="s">
        <v>228</v>
      </c>
    </row>
    <row r="19" spans="1:16" x14ac:dyDescent="0.35">
      <c r="A19" s="160">
        <v>17</v>
      </c>
      <c r="B19" s="174" t="s">
        <v>16</v>
      </c>
      <c r="C19" s="7">
        <v>77080</v>
      </c>
      <c r="D19" s="5">
        <v>3713312</v>
      </c>
      <c r="E19" s="1">
        <v>2014</v>
      </c>
      <c r="F19" s="2">
        <f>Tableau1[[#This Row],[Population]]/Tableau1[[#This Row],[Size (Km2)]]</f>
        <v>48.174779449922156</v>
      </c>
      <c r="G19" s="12">
        <v>1.02</v>
      </c>
      <c r="H19" s="26" t="s">
        <v>35</v>
      </c>
      <c r="I19" s="25" t="s">
        <v>87</v>
      </c>
      <c r="J19" s="194" t="s">
        <v>86</v>
      </c>
      <c r="K19" s="196" t="s">
        <v>229</v>
      </c>
    </row>
    <row r="20" spans="1:16" x14ac:dyDescent="0.35">
      <c r="A20" s="160">
        <v>18</v>
      </c>
      <c r="B20" s="451" t="s">
        <v>173</v>
      </c>
      <c r="C20" s="7">
        <v>267</v>
      </c>
      <c r="D20" s="5">
        <v>55000</v>
      </c>
      <c r="E20" s="1">
        <v>2014</v>
      </c>
      <c r="F20" s="2">
        <f>Tableau1[[#This Row],[Population]]/Tableau1[[#This Row],[Size (Km2)]]</f>
        <v>205.99250936329588</v>
      </c>
      <c r="G20" s="12">
        <v>0.99</v>
      </c>
      <c r="H20" s="26" t="s">
        <v>36</v>
      </c>
      <c r="I20" s="25" t="s">
        <v>87</v>
      </c>
      <c r="J20" s="194" t="s">
        <v>86</v>
      </c>
      <c r="K20" s="196" t="s">
        <v>228</v>
      </c>
    </row>
    <row r="21" spans="1:16" x14ac:dyDescent="0.35">
      <c r="A21" s="160">
        <v>19</v>
      </c>
      <c r="B21" s="451" t="s">
        <v>172</v>
      </c>
      <c r="C21" s="7">
        <v>620</v>
      </c>
      <c r="D21" s="5">
        <v>184000</v>
      </c>
      <c r="E21" s="1">
        <v>2014</v>
      </c>
      <c r="F21" s="2">
        <f>Tableau1[[#This Row],[Population]]/Tableau1[[#This Row],[Size (Km2)]]</f>
        <v>296.77419354838707</v>
      </c>
      <c r="G21" s="12">
        <v>0.96</v>
      </c>
      <c r="H21" s="26" t="s">
        <v>36</v>
      </c>
      <c r="I21" s="25" t="s">
        <v>87</v>
      </c>
      <c r="J21" s="194" t="s">
        <v>86</v>
      </c>
      <c r="K21" s="196" t="s">
        <v>228</v>
      </c>
    </row>
    <row r="22" spans="1:16" x14ac:dyDescent="0.35">
      <c r="A22" s="160">
        <v>20</v>
      </c>
      <c r="B22" s="451" t="s">
        <v>171</v>
      </c>
      <c r="C22" s="7">
        <v>388</v>
      </c>
      <c r="D22" s="5">
        <v>109000</v>
      </c>
      <c r="E22" s="1">
        <v>2014</v>
      </c>
      <c r="F22" s="2">
        <f>Tableau1[[#This Row],[Population]]/Tableau1[[#This Row],[Size (Km2)]]</f>
        <v>280.92783505154637</v>
      </c>
      <c r="G22" s="12">
        <v>1.03</v>
      </c>
      <c r="H22" s="26" t="s">
        <v>36</v>
      </c>
      <c r="I22" s="25" t="s">
        <v>87</v>
      </c>
      <c r="J22" s="194" t="s">
        <v>86</v>
      </c>
      <c r="K22" s="196" t="s">
        <v>228</v>
      </c>
    </row>
    <row r="23" spans="1:16" x14ac:dyDescent="0.35">
      <c r="A23" s="160">
        <v>21</v>
      </c>
      <c r="B23" s="174" t="s">
        <v>17</v>
      </c>
      <c r="C23" s="140">
        <v>2842</v>
      </c>
      <c r="D23" s="5">
        <v>187220</v>
      </c>
      <c r="E23" s="1">
        <v>2011</v>
      </c>
      <c r="F23" s="2">
        <f>Tableau1[[#This Row],[Population]]/Tableau1[[#This Row],[Size (Km2)]]</f>
        <v>65.87614356087262</v>
      </c>
      <c r="G23" s="13">
        <v>1.06</v>
      </c>
      <c r="H23" s="27" t="s">
        <v>34</v>
      </c>
      <c r="I23" s="25" t="s">
        <v>191</v>
      </c>
      <c r="J23" s="194" t="s">
        <v>86</v>
      </c>
      <c r="K23" s="196" t="s">
        <v>229</v>
      </c>
    </row>
    <row r="24" spans="1:16" x14ac:dyDescent="0.35">
      <c r="A24" s="160">
        <v>22</v>
      </c>
      <c r="B24" s="145" t="s">
        <v>18</v>
      </c>
      <c r="C24" s="7">
        <v>61</v>
      </c>
      <c r="D24" s="5">
        <v>32743</v>
      </c>
      <c r="E24" s="1">
        <v>2014</v>
      </c>
      <c r="F24" s="2">
        <f>Tableau1[[#This Row],[Population]]/Tableau1[[#This Row],[Size (Km2)]]</f>
        <v>536.77049180327867</v>
      </c>
      <c r="G24" s="12">
        <v>0.91</v>
      </c>
      <c r="H24" s="26" t="s">
        <v>33</v>
      </c>
      <c r="I24" s="25" t="s">
        <v>87</v>
      </c>
      <c r="J24" s="194" t="s">
        <v>87</v>
      </c>
      <c r="K24" s="196" t="s">
        <v>87</v>
      </c>
    </row>
    <row r="25" spans="1:16" x14ac:dyDescent="0.35">
      <c r="A25" s="160">
        <v>23</v>
      </c>
      <c r="B25" s="145" t="s">
        <v>56</v>
      </c>
      <c r="C25" s="7">
        <v>28446</v>
      </c>
      <c r="D25" s="5">
        <v>581344</v>
      </c>
      <c r="E25" s="1">
        <v>2013</v>
      </c>
      <c r="F25" s="2">
        <f>Tableau1[[#This Row],[Population]]/Tableau1[[#This Row],[Size (Km2)]]</f>
        <v>20.43675736483161</v>
      </c>
      <c r="G25" s="12">
        <v>1.02</v>
      </c>
      <c r="H25" s="26" t="s">
        <v>34</v>
      </c>
      <c r="I25" s="25" t="s">
        <v>87</v>
      </c>
      <c r="J25" s="194" t="s">
        <v>86</v>
      </c>
      <c r="K25" s="196" t="s">
        <v>228</v>
      </c>
    </row>
    <row r="26" spans="1:16" x14ac:dyDescent="0.35">
      <c r="A26" s="160">
        <v>24</v>
      </c>
      <c r="B26" s="145" t="s">
        <v>19</v>
      </c>
      <c r="C26" s="7">
        <v>158</v>
      </c>
      <c r="D26" s="5">
        <v>11323</v>
      </c>
      <c r="E26" s="1">
        <v>2013</v>
      </c>
      <c r="F26" s="2">
        <f>Tableau1[[#This Row],[Population]]/Tableau1[[#This Row],[Size (Km2)]]</f>
        <v>71.664556962025316</v>
      </c>
      <c r="G26" s="12">
        <v>0.96</v>
      </c>
      <c r="H26" s="26" t="s">
        <v>34</v>
      </c>
      <c r="I26" s="25" t="s">
        <v>191</v>
      </c>
      <c r="J26" s="194" t="s">
        <v>86</v>
      </c>
      <c r="K26" s="196" t="s">
        <v>227</v>
      </c>
    </row>
    <row r="27" spans="1:16" x14ac:dyDescent="0.35">
      <c r="A27" s="160">
        <v>25</v>
      </c>
      <c r="B27" s="145" t="s">
        <v>20</v>
      </c>
      <c r="C27" s="7">
        <v>12189</v>
      </c>
      <c r="D27" s="5">
        <v>264652</v>
      </c>
      <c r="E27" s="1">
        <v>2013</v>
      </c>
      <c r="F27" s="2">
        <f>Tableau1[[#This Row],[Population]]/Tableau1[[#This Row],[Size (Km2)]]</f>
        <v>21.712363606530477</v>
      </c>
      <c r="G27" s="12">
        <v>1.04</v>
      </c>
      <c r="H27" s="26" t="s">
        <v>34</v>
      </c>
      <c r="I27" s="25" t="s">
        <v>191</v>
      </c>
      <c r="J27" s="194" t="s">
        <v>86</v>
      </c>
      <c r="K27" s="196" t="s">
        <v>228</v>
      </c>
    </row>
    <row r="28" spans="1:16" ht="15" thickBot="1" x14ac:dyDescent="0.4">
      <c r="A28" s="161">
        <v>26</v>
      </c>
      <c r="B28" s="162" t="s">
        <v>84</v>
      </c>
      <c r="C28" s="452">
        <v>0.44</v>
      </c>
      <c r="D28" s="453">
        <v>839</v>
      </c>
      <c r="E28" s="8">
        <v>2013</v>
      </c>
      <c r="F28" s="20">
        <f>Tableau1[[#This Row],[Population]]/Tableau1[[#This Row],[Size (Km2)]]</f>
        <v>1906.8181818181818</v>
      </c>
      <c r="G28" s="454" t="s">
        <v>28</v>
      </c>
      <c r="H28" s="28" t="s">
        <v>33</v>
      </c>
      <c r="I28" s="188" t="s">
        <v>87</v>
      </c>
      <c r="J28" s="198" t="s">
        <v>87</v>
      </c>
      <c r="K28" s="197" t="s">
        <v>87</v>
      </c>
    </row>
    <row r="29" spans="1:16" ht="15" thickBot="1" x14ac:dyDescent="0.4">
      <c r="B29" s="158" t="s">
        <v>30</v>
      </c>
      <c r="C29" s="21">
        <v>11919</v>
      </c>
      <c r="D29" s="21">
        <v>877843</v>
      </c>
      <c r="F29" s="22">
        <v>1034.55</v>
      </c>
      <c r="G29" s="23">
        <v>1.01</v>
      </c>
      <c r="H29" s="24"/>
    </row>
    <row r="30" spans="1:16" ht="15" thickBot="1" x14ac:dyDescent="0.4">
      <c r="B30" s="24" t="s">
        <v>29</v>
      </c>
      <c r="C30" s="22">
        <v>309889.56</v>
      </c>
      <c r="D30" s="21">
        <f>SUBTOTAL(109,Tableau1[Population])-D29</f>
        <v>21946072</v>
      </c>
      <c r="H30" s="35">
        <v>26</v>
      </c>
      <c r="I30" s="124" t="s">
        <v>195</v>
      </c>
      <c r="J30" s="124" t="s">
        <v>194</v>
      </c>
    </row>
    <row r="31" spans="1:16" ht="15" thickBot="1" x14ac:dyDescent="0.4"/>
    <row r="32" spans="1:16" ht="15" thickBot="1" x14ac:dyDescent="0.4">
      <c r="B32" s="24" t="s">
        <v>460</v>
      </c>
      <c r="C32" s="22">
        <v>7432663000</v>
      </c>
      <c r="D32" s="418">
        <v>2.9499999999999999E-3</v>
      </c>
      <c r="H32" s="33" t="s">
        <v>522</v>
      </c>
      <c r="I32" s="163" t="s">
        <v>221</v>
      </c>
      <c r="J32" s="117" t="s">
        <v>175</v>
      </c>
      <c r="K32" s="350" t="s">
        <v>231</v>
      </c>
      <c r="L32" s="37"/>
      <c r="M32" s="37"/>
      <c r="N32" s="37"/>
      <c r="O32" s="37"/>
      <c r="P32" s="164"/>
    </row>
    <row r="33" spans="3:16" x14ac:dyDescent="0.35">
      <c r="C33" s="3"/>
      <c r="H33" s="32" t="s">
        <v>521</v>
      </c>
      <c r="I33" s="163" t="s">
        <v>222</v>
      </c>
      <c r="K33" s="160" t="s">
        <v>230</v>
      </c>
      <c r="L33" s="1"/>
      <c r="M33" s="1"/>
      <c r="N33" s="1"/>
      <c r="O33" s="1"/>
      <c r="P33" s="145"/>
    </row>
    <row r="34" spans="3:16" ht="15" thickBot="1" x14ac:dyDescent="0.4">
      <c r="H34" s="32" t="s">
        <v>38</v>
      </c>
      <c r="K34" s="161" t="s">
        <v>232</v>
      </c>
      <c r="L34" s="8"/>
      <c r="M34" s="8"/>
      <c r="N34" s="8"/>
      <c r="O34" s="8"/>
      <c r="P34" s="162"/>
    </row>
    <row r="35" spans="3:16" x14ac:dyDescent="0.35">
      <c r="H35" s="32" t="s">
        <v>39</v>
      </c>
    </row>
    <row r="36" spans="3:16" ht="15" thickBot="1" x14ac:dyDescent="0.4">
      <c r="H36" s="34" t="s">
        <v>40</v>
      </c>
    </row>
    <row r="38" spans="3:16" x14ac:dyDescent="0.35">
      <c r="H38" s="31"/>
    </row>
    <row r="39" spans="3:16" x14ac:dyDescent="0.35">
      <c r="H39" s="31"/>
    </row>
    <row r="40" spans="3:16" x14ac:dyDescent="0.35">
      <c r="H40" s="31"/>
    </row>
    <row r="41" spans="3:16" x14ac:dyDescent="0.35">
      <c r="H41" s="31"/>
    </row>
  </sheetData>
  <mergeCells count="2">
    <mergeCell ref="C1:G1"/>
    <mergeCell ref="H1:J1"/>
  </mergeCells>
  <hyperlinks>
    <hyperlink ref="D2" r:id="rId1" xr:uid="{00000000-0004-0000-0000-000000000000}"/>
    <hyperlink ref="C2" r:id="rId2" xr:uid="{00000000-0004-0000-0000-000001000000}"/>
  </hyperlinks>
  <pageMargins left="0.7" right="0.7" top="0.75" bottom="0.75" header="0.3" footer="0.3"/>
  <pageSetup paperSize="9" orientation="portrait" horizontalDpi="4294967292" verticalDpi="4294967292" r:id="rId3"/>
  <legacyDrawing r:id="rId4"/>
  <tableParts count="1">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86"/>
  <sheetViews>
    <sheetView topLeftCell="A168" workbookViewId="0">
      <selection activeCell="B170" sqref="B170"/>
    </sheetView>
  </sheetViews>
  <sheetFormatPr baseColWidth="10" defaultRowHeight="14.5" x14ac:dyDescent="0.35"/>
  <cols>
    <col min="1" max="1" width="30.26953125" customWidth="1"/>
    <col min="2" max="2" width="15.26953125" customWidth="1"/>
    <col min="3" max="3" width="16.26953125" customWidth="1"/>
    <col min="4" max="4" width="14.81640625" customWidth="1"/>
    <col min="5" max="5" width="27.453125" customWidth="1"/>
    <col min="6" max="6" width="12.54296875"/>
    <col min="7" max="7" width="28.453125" customWidth="1"/>
  </cols>
  <sheetData>
    <row r="1" spans="1:8" x14ac:dyDescent="0.35">
      <c r="A1" s="227" t="s">
        <v>278</v>
      </c>
      <c r="B1" s="227"/>
      <c r="C1" s="227"/>
      <c r="D1" s="227"/>
      <c r="E1" s="227"/>
    </row>
    <row r="2" spans="1:8" x14ac:dyDescent="0.35">
      <c r="A2" s="227" t="s">
        <v>279</v>
      </c>
      <c r="B2" s="227"/>
      <c r="C2" s="227"/>
      <c r="D2" s="227"/>
      <c r="E2" s="227"/>
    </row>
    <row r="3" spans="1:8" x14ac:dyDescent="0.35">
      <c r="A3" s="227" t="s">
        <v>280</v>
      </c>
      <c r="B3" s="227"/>
      <c r="C3" s="227"/>
      <c r="D3" s="227"/>
      <c r="E3" s="227"/>
    </row>
    <row r="4" spans="1:8" ht="15" thickBot="1" x14ac:dyDescent="0.4"/>
    <row r="5" spans="1:8" ht="15" thickBot="1" x14ac:dyDescent="0.4">
      <c r="A5" s="40" t="s">
        <v>47</v>
      </c>
      <c r="B5" s="41" t="s">
        <v>23</v>
      </c>
      <c r="C5" s="42" t="s">
        <v>89</v>
      </c>
      <c r="D5" s="43" t="s">
        <v>90</v>
      </c>
      <c r="E5" s="44"/>
      <c r="F5" s="44"/>
      <c r="G5" s="44"/>
      <c r="H5" s="44"/>
    </row>
    <row r="6" spans="1:8" x14ac:dyDescent="0.35">
      <c r="A6" s="45" t="s">
        <v>91</v>
      </c>
      <c r="B6" s="46">
        <v>84000</v>
      </c>
      <c r="C6" s="463">
        <v>215</v>
      </c>
      <c r="D6" s="48">
        <f t="shared" ref="D6:D37" si="0">C6/B6</f>
        <v>2.5595238095238097E-3</v>
      </c>
      <c r="E6" s="44"/>
      <c r="F6" s="44"/>
      <c r="G6" s="44"/>
      <c r="H6" s="44"/>
    </row>
    <row r="7" spans="1:8" x14ac:dyDescent="0.35">
      <c r="A7" s="49" t="s">
        <v>93</v>
      </c>
      <c r="B7" s="53">
        <f>100000</f>
        <v>100000</v>
      </c>
      <c r="C7" s="464">
        <v>450</v>
      </c>
      <c r="D7" s="55">
        <f t="shared" si="0"/>
        <v>4.4999999999999997E-3</v>
      </c>
      <c r="E7" s="44"/>
      <c r="F7" s="44"/>
      <c r="G7" s="44"/>
      <c r="H7" s="44"/>
    </row>
    <row r="8" spans="1:8" x14ac:dyDescent="0.35">
      <c r="A8" s="49" t="s">
        <v>107</v>
      </c>
      <c r="B8" s="53">
        <f>818000</f>
        <v>818000</v>
      </c>
      <c r="C8" s="464">
        <v>500</v>
      </c>
      <c r="D8" s="55">
        <f t="shared" si="0"/>
        <v>6.1124694376528117E-4</v>
      </c>
      <c r="E8" s="44"/>
      <c r="F8" s="44"/>
      <c r="G8" s="44"/>
      <c r="H8" s="44"/>
    </row>
    <row r="9" spans="1:8" x14ac:dyDescent="0.35">
      <c r="A9" s="49" t="s">
        <v>95</v>
      </c>
      <c r="B9" s="50">
        <v>293000</v>
      </c>
      <c r="C9" s="465">
        <v>610</v>
      </c>
      <c r="D9" s="52">
        <f t="shared" si="0"/>
        <v>2.0819112627986349E-3</v>
      </c>
      <c r="E9" s="44"/>
      <c r="F9" s="44"/>
      <c r="G9" s="44"/>
      <c r="H9" s="44"/>
    </row>
    <row r="10" spans="1:8" x14ac:dyDescent="0.35">
      <c r="A10" s="49" t="s">
        <v>92</v>
      </c>
      <c r="B10" s="50">
        <v>86000</v>
      </c>
      <c r="C10" s="465">
        <v>670</v>
      </c>
      <c r="D10" s="52">
        <f t="shared" si="0"/>
        <v>7.7906976744186044E-3</v>
      </c>
      <c r="E10" s="44"/>
      <c r="F10" s="44"/>
      <c r="G10" s="44"/>
      <c r="H10" s="44"/>
    </row>
    <row r="11" spans="1:8" x14ac:dyDescent="0.35">
      <c r="A11" s="49" t="s">
        <v>117</v>
      </c>
      <c r="B11" s="50">
        <v>1663000</v>
      </c>
      <c r="C11" s="465">
        <v>800</v>
      </c>
      <c r="D11" s="52">
        <f t="shared" si="0"/>
        <v>4.8105832832230909E-4</v>
      </c>
      <c r="E11" s="44"/>
      <c r="F11" s="44"/>
      <c r="G11" s="44"/>
      <c r="H11" s="44"/>
    </row>
    <row r="12" spans="1:8" x14ac:dyDescent="0.35">
      <c r="A12" s="49" t="s">
        <v>96</v>
      </c>
      <c r="B12" s="50">
        <v>327000</v>
      </c>
      <c r="C12" s="465">
        <v>860</v>
      </c>
      <c r="D12" s="52">
        <f t="shared" si="0"/>
        <v>2.6299694189602448E-3</v>
      </c>
      <c r="E12" s="44"/>
      <c r="F12" s="44"/>
      <c r="G12" s="44"/>
      <c r="H12" s="44"/>
    </row>
    <row r="13" spans="1:8" x14ac:dyDescent="0.35">
      <c r="A13" s="49" t="s">
        <v>100</v>
      </c>
      <c r="B13" s="50">
        <v>461000</v>
      </c>
      <c r="C13" s="465">
        <v>900</v>
      </c>
      <c r="D13" s="52">
        <f t="shared" si="0"/>
        <v>1.9522776572668114E-3</v>
      </c>
      <c r="E13" s="44"/>
      <c r="F13" s="44"/>
      <c r="G13" s="44"/>
      <c r="H13" s="44"/>
    </row>
    <row r="14" spans="1:8" x14ac:dyDescent="0.35">
      <c r="A14" s="49" t="s">
        <v>94</v>
      </c>
      <c r="B14" s="50">
        <v>282000</v>
      </c>
      <c r="C14" s="465">
        <v>1050</v>
      </c>
      <c r="D14" s="52">
        <f t="shared" si="0"/>
        <v>3.7234042553191491E-3</v>
      </c>
      <c r="E14" s="44"/>
      <c r="F14" s="44"/>
      <c r="G14" s="44"/>
      <c r="H14" s="44"/>
    </row>
    <row r="15" spans="1:8" x14ac:dyDescent="0.35">
      <c r="A15" s="49" t="s">
        <v>105</v>
      </c>
      <c r="B15" s="50">
        <v>739000</v>
      </c>
      <c r="C15" s="465">
        <v>1100</v>
      </c>
      <c r="D15" s="52">
        <f t="shared" si="0"/>
        <v>1.4884979702300405E-3</v>
      </c>
      <c r="E15" s="44"/>
      <c r="F15" s="44"/>
      <c r="G15" s="44"/>
      <c r="H15" s="44"/>
    </row>
    <row r="16" spans="1:8" x14ac:dyDescent="0.35">
      <c r="A16" s="49" t="s">
        <v>102</v>
      </c>
      <c r="B16" s="50">
        <v>519000</v>
      </c>
      <c r="C16" s="465">
        <v>1200</v>
      </c>
      <c r="D16" s="52">
        <f t="shared" si="0"/>
        <v>2.3121387283236996E-3</v>
      </c>
      <c r="E16" s="44"/>
      <c r="F16" s="44"/>
      <c r="G16" s="44"/>
      <c r="H16" s="44"/>
    </row>
    <row r="17" spans="1:8" x14ac:dyDescent="0.35">
      <c r="A17" s="49" t="s">
        <v>112</v>
      </c>
      <c r="B17" s="50">
        <v>1114000</v>
      </c>
      <c r="C17" s="465">
        <v>1300</v>
      </c>
      <c r="D17" s="52">
        <f t="shared" si="0"/>
        <v>1.1669658886894075E-3</v>
      </c>
      <c r="E17" s="44"/>
      <c r="F17" s="44"/>
      <c r="G17" s="44"/>
      <c r="H17" s="44"/>
    </row>
    <row r="18" spans="1:8" x14ac:dyDescent="0.35">
      <c r="A18" s="49" t="s">
        <v>101</v>
      </c>
      <c r="B18" s="50">
        <v>496000</v>
      </c>
      <c r="C18" s="465">
        <v>1320</v>
      </c>
      <c r="D18" s="52">
        <f t="shared" si="0"/>
        <v>2.6612903225806451E-3</v>
      </c>
      <c r="E18" s="44"/>
      <c r="F18" s="44"/>
      <c r="G18" s="44"/>
      <c r="H18" s="44"/>
    </row>
    <row r="19" spans="1:8" x14ac:dyDescent="0.35">
      <c r="A19" s="49" t="s">
        <v>98</v>
      </c>
      <c r="B19" s="50">
        <v>405000</v>
      </c>
      <c r="C19" s="465">
        <v>1610</v>
      </c>
      <c r="D19" s="52">
        <f t="shared" si="0"/>
        <v>3.9753086419753083E-3</v>
      </c>
      <c r="E19" s="44"/>
      <c r="F19" s="44"/>
      <c r="G19" s="44"/>
      <c r="H19" s="44"/>
    </row>
    <row r="20" spans="1:8" x14ac:dyDescent="0.35">
      <c r="A20" s="49" t="s">
        <v>99</v>
      </c>
      <c r="B20" s="50">
        <v>455000</v>
      </c>
      <c r="C20" s="465">
        <v>1840</v>
      </c>
      <c r="D20" s="52">
        <f t="shared" si="0"/>
        <v>4.0439560439560441E-3</v>
      </c>
      <c r="E20" s="44"/>
      <c r="F20" s="44"/>
      <c r="G20" s="44"/>
      <c r="H20" s="44"/>
    </row>
    <row r="21" spans="1:8" x14ac:dyDescent="0.35">
      <c r="A21" s="49" t="s">
        <v>122</v>
      </c>
      <c r="B21" s="60">
        <v>2289000</v>
      </c>
      <c r="C21" s="465">
        <v>1920</v>
      </c>
      <c r="D21" s="52">
        <f t="shared" si="0"/>
        <v>8.3879423328964608E-4</v>
      </c>
      <c r="E21" s="44"/>
      <c r="F21" s="44"/>
      <c r="G21" s="44"/>
      <c r="H21" s="44"/>
    </row>
    <row r="22" spans="1:8" x14ac:dyDescent="0.35">
      <c r="A22" s="226" t="s">
        <v>118</v>
      </c>
      <c r="B22" s="50">
        <v>1995000</v>
      </c>
      <c r="C22" s="465">
        <v>2000</v>
      </c>
      <c r="D22" s="52">
        <f t="shared" si="0"/>
        <v>1.0025062656641604E-3</v>
      </c>
      <c r="E22" s="44"/>
      <c r="F22" s="44"/>
      <c r="G22" s="44"/>
      <c r="H22" s="44"/>
    </row>
    <row r="23" spans="1:8" x14ac:dyDescent="0.35">
      <c r="A23" s="49" t="s">
        <v>134</v>
      </c>
      <c r="B23" s="50">
        <v>4265000</v>
      </c>
      <c r="C23" s="465">
        <v>2150</v>
      </c>
      <c r="D23" s="52">
        <f t="shared" si="0"/>
        <v>5.0410316529894488E-4</v>
      </c>
      <c r="E23" s="44"/>
      <c r="F23" s="44"/>
      <c r="G23" s="44"/>
      <c r="H23" s="44"/>
    </row>
    <row r="24" spans="1:8" x14ac:dyDescent="0.35">
      <c r="A24" s="49" t="s">
        <v>129</v>
      </c>
      <c r="B24" s="50">
        <v>3579000</v>
      </c>
      <c r="C24" s="465">
        <v>2400</v>
      </c>
      <c r="D24" s="52">
        <f t="shared" si="0"/>
        <v>6.7057837384744347E-4</v>
      </c>
      <c r="E24" s="44"/>
      <c r="F24" s="44"/>
      <c r="G24" s="44"/>
      <c r="H24" s="44"/>
    </row>
    <row r="25" spans="1:8" x14ac:dyDescent="0.35">
      <c r="A25" s="49" t="s">
        <v>114</v>
      </c>
      <c r="B25" s="60">
        <v>1328000</v>
      </c>
      <c r="C25" s="465">
        <v>2700</v>
      </c>
      <c r="D25" s="52">
        <f t="shared" si="0"/>
        <v>2.0331325301204818E-3</v>
      </c>
      <c r="E25" s="44"/>
      <c r="F25" s="44"/>
      <c r="G25" s="44"/>
      <c r="H25" s="44"/>
    </row>
    <row r="26" spans="1:8" x14ac:dyDescent="0.35">
      <c r="A26" s="49" t="s">
        <v>124</v>
      </c>
      <c r="B26" s="50">
        <v>2699000</v>
      </c>
      <c r="C26" s="465">
        <v>2830</v>
      </c>
      <c r="D26" s="52">
        <f t="shared" si="0"/>
        <v>1.0485364949981474E-3</v>
      </c>
      <c r="E26" s="44"/>
      <c r="F26" s="44"/>
      <c r="G26" s="44"/>
      <c r="H26" s="44"/>
    </row>
    <row r="27" spans="1:8" x14ac:dyDescent="0.35">
      <c r="A27" s="49" t="s">
        <v>148</v>
      </c>
      <c r="B27" s="53">
        <f>11134000</f>
        <v>11134000</v>
      </c>
      <c r="C27" s="464">
        <v>3000</v>
      </c>
      <c r="D27" s="55">
        <f t="shared" si="0"/>
        <v>2.6944494341656186E-4</v>
      </c>
      <c r="E27" s="44"/>
      <c r="F27" s="44"/>
      <c r="G27" s="44"/>
      <c r="H27" s="44"/>
    </row>
    <row r="28" spans="1:8" x14ac:dyDescent="0.35">
      <c r="A28" s="49" t="s">
        <v>142</v>
      </c>
      <c r="B28" s="50">
        <v>6202000</v>
      </c>
      <c r="C28" s="465">
        <v>3100</v>
      </c>
      <c r="D28" s="52">
        <f t="shared" si="0"/>
        <v>4.998387616897775E-4</v>
      </c>
      <c r="E28" s="44"/>
      <c r="F28" s="44"/>
      <c r="G28" s="44"/>
      <c r="H28" s="44"/>
    </row>
    <row r="29" spans="1:8" x14ac:dyDescent="0.35">
      <c r="A29" s="49" t="s">
        <v>110</v>
      </c>
      <c r="B29" s="50">
        <v>833000</v>
      </c>
      <c r="C29" s="465">
        <v>3500</v>
      </c>
      <c r="D29" s="52">
        <f t="shared" si="0"/>
        <v>4.2016806722689074E-3</v>
      </c>
      <c r="E29" s="44"/>
      <c r="F29" s="44"/>
      <c r="G29" s="44"/>
      <c r="H29" s="44"/>
    </row>
    <row r="30" spans="1:8" x14ac:dyDescent="0.35">
      <c r="A30" s="56" t="s">
        <v>79</v>
      </c>
      <c r="B30" s="57">
        <v>345000</v>
      </c>
      <c r="C30" s="466">
        <v>3500</v>
      </c>
      <c r="D30" s="55">
        <f t="shared" si="0"/>
        <v>1.0144927536231883E-2</v>
      </c>
      <c r="E30" s="44"/>
      <c r="F30" s="44"/>
      <c r="G30" s="44"/>
      <c r="H30" s="44"/>
    </row>
    <row r="31" spans="1:8" x14ac:dyDescent="0.35">
      <c r="A31" s="49" t="s">
        <v>113</v>
      </c>
      <c r="B31" s="50">
        <v>1311000</v>
      </c>
      <c r="C31" s="465">
        <v>3800</v>
      </c>
      <c r="D31" s="52">
        <f t="shared" si="0"/>
        <v>2.8985507246376812E-3</v>
      </c>
      <c r="E31" s="44"/>
      <c r="F31" s="44"/>
      <c r="G31" s="44"/>
      <c r="H31" s="44"/>
    </row>
    <row r="32" spans="1:8" x14ac:dyDescent="0.35">
      <c r="A32" s="49" t="s">
        <v>115</v>
      </c>
      <c r="B32" s="50">
        <v>1340000</v>
      </c>
      <c r="C32" s="465">
        <v>4100</v>
      </c>
      <c r="D32" s="52">
        <f t="shared" si="0"/>
        <v>3.0597014925373136E-3</v>
      </c>
      <c r="E32" s="44"/>
      <c r="F32" s="44"/>
      <c r="G32" s="44"/>
      <c r="H32" s="44"/>
    </row>
    <row r="33" spans="1:8" x14ac:dyDescent="0.35">
      <c r="A33" s="49" t="s">
        <v>145</v>
      </c>
      <c r="B33" s="50">
        <v>8760000</v>
      </c>
      <c r="C33" s="465">
        <v>4750</v>
      </c>
      <c r="D33" s="52">
        <f t="shared" si="0"/>
        <v>5.4223744292237444E-4</v>
      </c>
      <c r="E33" s="44"/>
      <c r="F33" s="44"/>
      <c r="G33" s="44"/>
      <c r="H33" s="44"/>
    </row>
    <row r="34" spans="1:8" x14ac:dyDescent="0.35">
      <c r="A34" s="49" t="s">
        <v>153</v>
      </c>
      <c r="B34" s="53">
        <f>13737000</f>
        <v>13737000</v>
      </c>
      <c r="C34" s="465">
        <v>5300</v>
      </c>
      <c r="D34" s="52">
        <f t="shared" si="0"/>
        <v>3.8581932008444346E-4</v>
      </c>
      <c r="E34" s="44"/>
      <c r="F34" s="44"/>
      <c r="G34" s="44"/>
      <c r="H34" s="44"/>
    </row>
    <row r="35" spans="1:8" x14ac:dyDescent="0.35">
      <c r="A35" s="49" t="s">
        <v>152</v>
      </c>
      <c r="B35" s="53">
        <f>13571000</f>
        <v>13571000</v>
      </c>
      <c r="C35" s="465">
        <v>5300</v>
      </c>
      <c r="D35" s="52">
        <f t="shared" si="0"/>
        <v>3.9053864858890281E-4</v>
      </c>
      <c r="E35" s="44"/>
      <c r="F35" s="44"/>
      <c r="G35" s="44"/>
      <c r="H35" s="44"/>
    </row>
    <row r="36" spans="1:8" x14ac:dyDescent="0.35">
      <c r="A36" s="49" t="s">
        <v>104</v>
      </c>
      <c r="B36" s="59">
        <v>678177</v>
      </c>
      <c r="C36" s="465">
        <v>6500</v>
      </c>
      <c r="D36" s="55">
        <f t="shared" si="0"/>
        <v>9.5845184959088853E-3</v>
      </c>
      <c r="E36" s="44"/>
      <c r="F36" s="44"/>
      <c r="G36" s="44"/>
      <c r="H36" s="44"/>
    </row>
    <row r="37" spans="1:8" x14ac:dyDescent="0.35">
      <c r="A37" s="49" t="s">
        <v>119</v>
      </c>
      <c r="B37" s="53">
        <f>2001000</f>
        <v>2001000</v>
      </c>
      <c r="C37" s="465">
        <v>6550</v>
      </c>
      <c r="D37" s="52">
        <f t="shared" si="0"/>
        <v>3.2733633183408294E-3</v>
      </c>
      <c r="E37" s="44"/>
      <c r="F37" s="44"/>
      <c r="G37" s="44"/>
      <c r="H37" s="44"/>
    </row>
    <row r="38" spans="1:8" x14ac:dyDescent="0.35">
      <c r="A38" s="49" t="s">
        <v>154</v>
      </c>
      <c r="B38" s="53">
        <f>14359000</f>
        <v>14359000</v>
      </c>
      <c r="C38" s="465">
        <v>6600</v>
      </c>
      <c r="D38" s="52">
        <f t="shared" ref="D38:D69" si="1">C38/B38</f>
        <v>4.5964203635350654E-4</v>
      </c>
      <c r="E38" s="44"/>
      <c r="F38" s="44"/>
      <c r="G38" s="44"/>
      <c r="H38" s="44"/>
    </row>
    <row r="39" spans="1:8" x14ac:dyDescent="0.35">
      <c r="A39" s="49" t="s">
        <v>131</v>
      </c>
      <c r="B39" s="53">
        <f>3833000</f>
        <v>3833000</v>
      </c>
      <c r="C39" s="465">
        <v>6750</v>
      </c>
      <c r="D39" s="52">
        <f t="shared" si="1"/>
        <v>1.7610226976258806E-3</v>
      </c>
      <c r="E39" s="61"/>
      <c r="F39" s="44"/>
      <c r="G39" s="44"/>
      <c r="H39" s="44"/>
    </row>
    <row r="40" spans="1:8" x14ac:dyDescent="0.35">
      <c r="A40" s="49" t="s">
        <v>97</v>
      </c>
      <c r="B40" s="53">
        <f>382000</f>
        <v>382000</v>
      </c>
      <c r="C40" s="465">
        <v>7000</v>
      </c>
      <c r="D40" s="52">
        <f t="shared" si="1"/>
        <v>1.832460732984293E-2</v>
      </c>
      <c r="E40" s="44"/>
      <c r="F40" s="44"/>
      <c r="G40" s="44"/>
      <c r="H40" s="44"/>
    </row>
    <row r="41" spans="1:8" x14ac:dyDescent="0.35">
      <c r="A41" s="49" t="s">
        <v>116</v>
      </c>
      <c r="B41" s="53">
        <f>1646000</f>
        <v>1646000</v>
      </c>
      <c r="C41" s="465">
        <v>7250</v>
      </c>
      <c r="D41" s="52">
        <f t="shared" si="1"/>
        <v>4.4046172539489673E-3</v>
      </c>
      <c r="E41" s="44"/>
      <c r="F41" s="44"/>
      <c r="G41" s="44"/>
      <c r="H41" s="44"/>
    </row>
    <row r="42" spans="1:8" x14ac:dyDescent="0.35">
      <c r="A42" s="49" t="s">
        <v>150</v>
      </c>
      <c r="B42" s="53">
        <f>11968000</f>
        <v>11968000</v>
      </c>
      <c r="C42" s="465">
        <v>7350</v>
      </c>
      <c r="D42" s="52">
        <f t="shared" si="1"/>
        <v>6.1413770053475938E-4</v>
      </c>
      <c r="E42" s="44"/>
      <c r="F42" s="44"/>
      <c r="G42" s="44"/>
      <c r="H42" s="44"/>
    </row>
    <row r="43" spans="1:8" x14ac:dyDescent="0.35">
      <c r="A43" s="49" t="s">
        <v>143</v>
      </c>
      <c r="B43" s="62">
        <f>6640000</f>
        <v>6640000</v>
      </c>
      <c r="C43" s="465">
        <v>7600</v>
      </c>
      <c r="D43" s="52">
        <f t="shared" si="1"/>
        <v>1.1445783132530121E-3</v>
      </c>
      <c r="E43" s="44"/>
      <c r="F43" s="44"/>
      <c r="G43" s="44"/>
      <c r="H43" s="44"/>
    </row>
    <row r="44" spans="1:8" x14ac:dyDescent="0.35">
      <c r="A44" s="49" t="s">
        <v>103</v>
      </c>
      <c r="B44" s="53">
        <f>649000</f>
        <v>649000</v>
      </c>
      <c r="C44" s="464">
        <v>8000</v>
      </c>
      <c r="D44" s="55">
        <f t="shared" si="1"/>
        <v>1.2326656394453005E-2</v>
      </c>
      <c r="E44" s="44"/>
      <c r="F44" s="44"/>
      <c r="G44" s="44"/>
      <c r="H44" s="44"/>
    </row>
    <row r="45" spans="1:8" x14ac:dyDescent="0.35">
      <c r="A45" s="49" t="s">
        <v>123</v>
      </c>
      <c r="B45" s="53">
        <f>2505000</f>
        <v>2505000</v>
      </c>
      <c r="C45" s="465">
        <v>8300</v>
      </c>
      <c r="D45" s="52">
        <f t="shared" si="1"/>
        <v>3.313373253493014E-3</v>
      </c>
      <c r="E45" s="44"/>
      <c r="F45" s="44"/>
      <c r="G45" s="44"/>
      <c r="H45" s="44"/>
    </row>
    <row r="46" spans="1:8" x14ac:dyDescent="0.35">
      <c r="A46" s="49" t="s">
        <v>156</v>
      </c>
      <c r="B46" s="53">
        <f>18914000</f>
        <v>18914000</v>
      </c>
      <c r="C46" s="465">
        <v>8400</v>
      </c>
      <c r="D46" s="52">
        <f t="shared" si="1"/>
        <v>4.4411547002220575E-4</v>
      </c>
      <c r="E46" s="44"/>
      <c r="F46" s="44"/>
      <c r="G46" s="44"/>
      <c r="H46" s="44"/>
    </row>
    <row r="47" spans="1:8" x14ac:dyDescent="0.35">
      <c r="A47" s="49" t="s">
        <v>108</v>
      </c>
      <c r="B47" s="53">
        <f>819000</f>
        <v>819000</v>
      </c>
      <c r="C47" s="465">
        <v>8450</v>
      </c>
      <c r="D47" s="52">
        <f t="shared" si="1"/>
        <v>1.0317460317460317E-2</v>
      </c>
      <c r="E47" s="44"/>
      <c r="F47" s="44"/>
      <c r="G47" s="44"/>
      <c r="H47" s="44"/>
    </row>
    <row r="48" spans="1:8" x14ac:dyDescent="0.35">
      <c r="A48" s="49" t="s">
        <v>127</v>
      </c>
      <c r="B48" s="53">
        <f>3172000</f>
        <v>3172000</v>
      </c>
      <c r="C48" s="465">
        <v>8470</v>
      </c>
      <c r="D48" s="52">
        <f t="shared" si="1"/>
        <v>2.6702395964691046E-3</v>
      </c>
      <c r="E48" s="44"/>
      <c r="F48" s="44"/>
      <c r="G48" s="44"/>
      <c r="H48" s="44"/>
    </row>
    <row r="49" spans="1:8" x14ac:dyDescent="0.35">
      <c r="A49" s="49" t="s">
        <v>147</v>
      </c>
      <c r="B49" s="53">
        <f>10468000</f>
        <v>10468000</v>
      </c>
      <c r="C49" s="465">
        <v>8550</v>
      </c>
      <c r="D49" s="52">
        <f t="shared" si="1"/>
        <v>8.1677493312953765E-4</v>
      </c>
      <c r="E49" s="44"/>
      <c r="F49" s="44"/>
      <c r="G49" s="44"/>
      <c r="H49" s="44"/>
    </row>
    <row r="50" spans="1:8" x14ac:dyDescent="0.35">
      <c r="A50" s="49" t="s">
        <v>155</v>
      </c>
      <c r="B50" s="53">
        <f>18580000</f>
        <v>18580000</v>
      </c>
      <c r="C50" s="465">
        <v>9000</v>
      </c>
      <c r="D50" s="52">
        <f t="shared" si="1"/>
        <v>4.843918191603875E-4</v>
      </c>
      <c r="E50" s="44"/>
      <c r="F50" s="44"/>
      <c r="G50" s="44"/>
      <c r="H50" s="44"/>
    </row>
    <row r="51" spans="1:8" x14ac:dyDescent="0.35">
      <c r="A51" s="49" t="s">
        <v>121</v>
      </c>
      <c r="B51" s="53">
        <f>2047000</f>
        <v>2047000</v>
      </c>
      <c r="C51" s="465">
        <v>9200</v>
      </c>
      <c r="D51" s="52">
        <f t="shared" si="1"/>
        <v>4.4943820224719105E-3</v>
      </c>
      <c r="E51" s="44"/>
      <c r="F51" s="44"/>
      <c r="G51" s="44"/>
      <c r="H51" s="44"/>
    </row>
    <row r="52" spans="1:8" x14ac:dyDescent="0.35">
      <c r="A52" s="49" t="s">
        <v>138</v>
      </c>
      <c r="B52" s="53">
        <f>5388000</f>
        <v>5388000</v>
      </c>
      <c r="C52" s="465">
        <v>9660</v>
      </c>
      <c r="D52" s="52">
        <f t="shared" si="1"/>
        <v>1.7928730512249444E-3</v>
      </c>
      <c r="E52" s="44"/>
      <c r="F52" s="44"/>
      <c r="G52" s="44"/>
      <c r="H52" s="44"/>
    </row>
    <row r="53" spans="1:8" x14ac:dyDescent="0.35">
      <c r="A53" s="49" t="s">
        <v>146</v>
      </c>
      <c r="B53" s="53">
        <f>9181000</f>
        <v>9181000</v>
      </c>
      <c r="C53" s="465">
        <v>9700</v>
      </c>
      <c r="D53" s="52">
        <f t="shared" si="1"/>
        <v>1.056529789783248E-3</v>
      </c>
      <c r="E53" s="44"/>
      <c r="F53" s="44"/>
      <c r="G53" s="44"/>
      <c r="H53" s="44"/>
    </row>
    <row r="54" spans="1:8" x14ac:dyDescent="0.35">
      <c r="A54" s="49" t="s">
        <v>135</v>
      </c>
      <c r="B54" s="53">
        <f>4433000</f>
        <v>4433000</v>
      </c>
      <c r="C54" s="465">
        <v>9750</v>
      </c>
      <c r="D54" s="52">
        <f t="shared" si="1"/>
        <v>2.1994134897360706E-3</v>
      </c>
      <c r="E54" s="44"/>
      <c r="F54" s="44"/>
      <c r="G54" s="44"/>
      <c r="H54" s="44"/>
    </row>
    <row r="55" spans="1:8" x14ac:dyDescent="0.35">
      <c r="A55" s="49" t="s">
        <v>130</v>
      </c>
      <c r="B55" s="53">
        <f>3689000</f>
        <v>3689000</v>
      </c>
      <c r="C55" s="465">
        <v>10000</v>
      </c>
      <c r="D55" s="52">
        <f t="shared" si="1"/>
        <v>2.7107617240444567E-3</v>
      </c>
      <c r="E55" s="44"/>
      <c r="F55" s="44"/>
      <c r="G55" s="44"/>
      <c r="H55" s="44"/>
    </row>
    <row r="56" spans="1:8" x14ac:dyDescent="0.35">
      <c r="A56" s="49" t="s">
        <v>111</v>
      </c>
      <c r="B56" s="53">
        <f>846000</f>
        <v>846000</v>
      </c>
      <c r="C56" s="465">
        <v>10000</v>
      </c>
      <c r="D56" s="52">
        <f t="shared" si="1"/>
        <v>1.1820330969267139E-2</v>
      </c>
      <c r="E56" s="44"/>
      <c r="F56" s="44"/>
      <c r="G56" s="44"/>
      <c r="H56" s="44"/>
    </row>
    <row r="57" spans="1:8" x14ac:dyDescent="0.35">
      <c r="A57" s="49" t="s">
        <v>141</v>
      </c>
      <c r="B57" s="53">
        <f>6016000</f>
        <v>6016000</v>
      </c>
      <c r="C57" s="465">
        <v>10100</v>
      </c>
      <c r="D57" s="52">
        <f t="shared" si="1"/>
        <v>1.6788563829787234E-3</v>
      </c>
      <c r="E57" s="44"/>
      <c r="F57" s="44"/>
      <c r="G57" s="44"/>
      <c r="H57" s="44"/>
    </row>
    <row r="58" spans="1:8" x14ac:dyDescent="0.35">
      <c r="A58" s="49" t="s">
        <v>158</v>
      </c>
      <c r="B58" s="53">
        <f>20971000</f>
        <v>20971000</v>
      </c>
      <c r="C58" s="465">
        <v>10300</v>
      </c>
      <c r="D58" s="52">
        <f t="shared" si="1"/>
        <v>4.9115445138524629E-4</v>
      </c>
      <c r="E58" s="44"/>
      <c r="F58" s="44"/>
      <c r="G58" s="44"/>
      <c r="H58" s="44"/>
    </row>
    <row r="59" spans="1:8" x14ac:dyDescent="0.35">
      <c r="A59" s="49" t="s">
        <v>133</v>
      </c>
      <c r="B59" s="53">
        <f>4221000</f>
        <v>4221000</v>
      </c>
      <c r="C59" s="465">
        <v>10470</v>
      </c>
      <c r="D59" s="52">
        <f t="shared" si="1"/>
        <v>2.4804548685145702E-3</v>
      </c>
      <c r="E59" s="44"/>
      <c r="F59" s="44"/>
      <c r="G59" s="44"/>
      <c r="H59" s="44"/>
    </row>
    <row r="60" spans="1:8" x14ac:dyDescent="0.35">
      <c r="A60" s="49" t="s">
        <v>120</v>
      </c>
      <c r="B60" s="53">
        <f>2036000</f>
        <v>2036000</v>
      </c>
      <c r="C60" s="465">
        <v>10860</v>
      </c>
      <c r="D60" s="52">
        <f t="shared" si="1"/>
        <v>5.3339882121807465E-3</v>
      </c>
      <c r="E60" s="44"/>
      <c r="F60" s="44"/>
      <c r="G60" s="44"/>
      <c r="H60" s="44"/>
    </row>
    <row r="61" spans="1:8" x14ac:dyDescent="0.35">
      <c r="A61" s="49" t="s">
        <v>140</v>
      </c>
      <c r="B61" s="53">
        <f>5743000</f>
        <v>5743000</v>
      </c>
      <c r="C61" s="465">
        <v>11000</v>
      </c>
      <c r="D61" s="52">
        <f t="shared" si="1"/>
        <v>1.915375239421905E-3</v>
      </c>
      <c r="E61" s="44"/>
      <c r="F61" s="44"/>
      <c r="G61" s="44"/>
      <c r="H61" s="44"/>
    </row>
    <row r="62" spans="1:8" x14ac:dyDescent="0.35">
      <c r="A62" s="49" t="s">
        <v>106</v>
      </c>
      <c r="B62" s="53">
        <f>739000</f>
        <v>739000</v>
      </c>
      <c r="C62" s="465">
        <v>11200</v>
      </c>
      <c r="D62" s="52">
        <f t="shared" si="1"/>
        <v>1.5155615696887685E-2</v>
      </c>
      <c r="E62" s="44"/>
      <c r="F62" s="44"/>
      <c r="G62" s="44"/>
      <c r="H62" s="44"/>
    </row>
    <row r="63" spans="1:8" x14ac:dyDescent="0.35">
      <c r="A63" s="49" t="s">
        <v>132</v>
      </c>
      <c r="B63" s="53">
        <f>3926000</f>
        <v>3926000</v>
      </c>
      <c r="C63" s="465">
        <v>11900</v>
      </c>
      <c r="D63" s="52">
        <f t="shared" si="1"/>
        <v>3.0310748853795214E-3</v>
      </c>
      <c r="E63" s="44"/>
      <c r="F63" s="44"/>
      <c r="G63" s="44"/>
      <c r="H63" s="44"/>
    </row>
    <row r="64" spans="1:8" x14ac:dyDescent="0.35">
      <c r="A64" s="49" t="s">
        <v>144</v>
      </c>
      <c r="B64" s="53">
        <f>6969000</f>
        <v>6969000</v>
      </c>
      <c r="C64" s="465">
        <v>12000</v>
      </c>
      <c r="D64" s="52">
        <f t="shared" si="1"/>
        <v>1.7219113215669393E-3</v>
      </c>
      <c r="E64" s="44"/>
      <c r="F64" s="44"/>
      <c r="G64" s="44"/>
      <c r="H64" s="44"/>
    </row>
    <row r="65" spans="1:8" x14ac:dyDescent="0.35">
      <c r="A65" s="49" t="s">
        <v>128</v>
      </c>
      <c r="B65" s="53">
        <f>3408000</f>
        <v>3408000</v>
      </c>
      <c r="C65" s="465">
        <v>12300</v>
      </c>
      <c r="D65" s="52">
        <f t="shared" si="1"/>
        <v>3.6091549295774648E-3</v>
      </c>
      <c r="E65" s="44"/>
      <c r="F65" s="44"/>
      <c r="G65" s="44"/>
      <c r="H65" s="44"/>
    </row>
    <row r="66" spans="1:8" x14ac:dyDescent="0.35">
      <c r="A66" s="49" t="s">
        <v>109</v>
      </c>
      <c r="B66" s="53">
        <f>821000</f>
        <v>821000</v>
      </c>
      <c r="C66" s="465">
        <v>12400</v>
      </c>
      <c r="D66" s="52">
        <f t="shared" si="1"/>
        <v>1.5103532277710109E-2</v>
      </c>
      <c r="E66" s="44"/>
      <c r="F66" s="44"/>
      <c r="G66" s="44"/>
      <c r="H66" s="44"/>
    </row>
    <row r="67" spans="1:8" x14ac:dyDescent="0.35">
      <c r="A67" s="49" t="s">
        <v>137</v>
      </c>
      <c r="B67" s="53">
        <f>5259000</f>
        <v>5259000</v>
      </c>
      <c r="C67" s="465">
        <v>12500</v>
      </c>
      <c r="D67" s="52">
        <f t="shared" si="1"/>
        <v>2.3768777334093934E-3</v>
      </c>
      <c r="E67" s="44"/>
      <c r="F67" s="44"/>
      <c r="G67" s="44"/>
      <c r="H67" s="44"/>
    </row>
    <row r="68" spans="1:8" x14ac:dyDescent="0.35">
      <c r="A68" s="49" t="s">
        <v>159</v>
      </c>
      <c r="B68" s="53">
        <f>23008000</f>
        <v>23008000</v>
      </c>
      <c r="C68" s="465">
        <v>13500</v>
      </c>
      <c r="D68" s="52">
        <f t="shared" si="1"/>
        <v>5.8675243393602227E-4</v>
      </c>
      <c r="E68" s="44"/>
      <c r="F68" s="44"/>
      <c r="G68" s="44"/>
      <c r="H68" s="44"/>
    </row>
    <row r="69" spans="1:8" x14ac:dyDescent="0.35">
      <c r="A69" s="49" t="s">
        <v>157</v>
      </c>
      <c r="B69" s="53">
        <f>19159000</f>
        <v>19159000</v>
      </c>
      <c r="C69" s="465">
        <v>13500</v>
      </c>
      <c r="D69" s="52">
        <f t="shared" si="1"/>
        <v>7.0462967795813973E-4</v>
      </c>
      <c r="E69" s="44"/>
      <c r="F69" s="44"/>
      <c r="G69" s="44"/>
      <c r="H69" s="44"/>
    </row>
    <row r="70" spans="1:8" x14ac:dyDescent="0.35">
      <c r="A70" s="49" t="s">
        <v>151</v>
      </c>
      <c r="B70" s="53">
        <f>12072000</f>
        <v>12072000</v>
      </c>
      <c r="C70" s="465">
        <v>13600</v>
      </c>
      <c r="D70" s="52">
        <f t="shared" ref="D70:D75" si="2">C70/B70</f>
        <v>1.1265738899933731E-3</v>
      </c>
      <c r="E70" s="44"/>
      <c r="F70" s="44"/>
      <c r="G70" s="44"/>
      <c r="H70" s="44"/>
    </row>
    <row r="71" spans="1:8" x14ac:dyDescent="0.35">
      <c r="A71" s="49" t="s">
        <v>139</v>
      </c>
      <c r="B71" s="53">
        <f>5532000</f>
        <v>5532000</v>
      </c>
      <c r="C71" s="465">
        <v>14000</v>
      </c>
      <c r="D71" s="52">
        <f t="shared" si="2"/>
        <v>2.5307302964569776E-3</v>
      </c>
      <c r="E71" s="44"/>
      <c r="F71" s="44"/>
      <c r="G71" s="44"/>
      <c r="H71" s="44"/>
    </row>
    <row r="72" spans="1:8" x14ac:dyDescent="0.35">
      <c r="A72" s="49" t="s">
        <v>125</v>
      </c>
      <c r="B72" s="53">
        <f>2779000</f>
        <v>2779000</v>
      </c>
      <c r="C72" s="465">
        <v>15500</v>
      </c>
      <c r="D72" s="52">
        <f t="shared" si="2"/>
        <v>5.577545879812882E-3</v>
      </c>
      <c r="E72" s="44"/>
      <c r="F72" s="44"/>
      <c r="G72" s="44"/>
      <c r="H72" s="44"/>
    </row>
    <row r="73" spans="1:8" x14ac:dyDescent="0.35">
      <c r="A73" s="49" t="s">
        <v>149</v>
      </c>
      <c r="B73" s="53">
        <f>11696000</f>
        <v>11696000</v>
      </c>
      <c r="C73" s="465">
        <v>15600</v>
      </c>
      <c r="D73" s="52">
        <f t="shared" si="2"/>
        <v>1.3337893296853625E-3</v>
      </c>
      <c r="E73" s="44"/>
      <c r="F73" s="44"/>
      <c r="G73" s="44"/>
      <c r="H73" s="44"/>
    </row>
    <row r="74" spans="1:8" x14ac:dyDescent="0.35">
      <c r="A74" s="49" t="s">
        <v>126</v>
      </c>
      <c r="B74" s="53">
        <f>3044000</f>
        <v>3044000</v>
      </c>
      <c r="C74" s="465">
        <v>16350</v>
      </c>
      <c r="D74" s="52">
        <f t="shared" si="2"/>
        <v>5.3712220762155063E-3</v>
      </c>
      <c r="E74" s="44"/>
      <c r="F74" s="44"/>
      <c r="G74" s="44"/>
      <c r="H74" s="44"/>
    </row>
    <row r="75" spans="1:8" ht="15" thickBot="1" x14ac:dyDescent="0.4">
      <c r="A75" s="49" t="s">
        <v>136</v>
      </c>
      <c r="B75" s="53">
        <f>4556000</f>
        <v>4556000</v>
      </c>
      <c r="C75" s="465">
        <v>18850</v>
      </c>
      <c r="D75" s="52">
        <f t="shared" si="2"/>
        <v>4.1374012291483754E-3</v>
      </c>
      <c r="E75" s="44"/>
      <c r="F75" s="44"/>
      <c r="G75" s="44"/>
      <c r="H75" s="44"/>
    </row>
    <row r="76" spans="1:8" x14ac:dyDescent="0.35">
      <c r="A76" s="471" t="s">
        <v>160</v>
      </c>
      <c r="B76" s="472"/>
      <c r="C76" s="473"/>
      <c r="D76" s="474"/>
      <c r="E76" s="44"/>
      <c r="F76" s="44"/>
      <c r="G76" s="44"/>
      <c r="H76" s="44"/>
    </row>
    <row r="77" spans="1:8" ht="15" thickBot="1" x14ac:dyDescent="0.4">
      <c r="A77" s="68" t="s">
        <v>161</v>
      </c>
      <c r="B77" s="69">
        <v>8000000</v>
      </c>
      <c r="C77" s="467">
        <v>140000</v>
      </c>
      <c r="D77" s="71">
        <f>C77/B77</f>
        <v>1.7500000000000002E-2</v>
      </c>
      <c r="E77" s="44"/>
      <c r="F77" s="44"/>
      <c r="G77" s="44"/>
      <c r="H77" s="44"/>
    </row>
    <row r="78" spans="1:8" x14ac:dyDescent="0.35">
      <c r="A78" s="44"/>
      <c r="B78" s="469"/>
      <c r="C78" s="61"/>
      <c r="D78" s="94"/>
      <c r="E78" s="44"/>
      <c r="F78" s="44"/>
      <c r="G78" s="44"/>
      <c r="H78" s="44"/>
    </row>
    <row r="79" spans="1:8" ht="15" thickBot="1" x14ac:dyDescent="0.4">
      <c r="A79" s="468"/>
      <c r="B79" s="469"/>
      <c r="C79" s="61"/>
      <c r="D79" s="470"/>
      <c r="E79" s="44"/>
      <c r="F79" s="44"/>
      <c r="G79" s="44"/>
      <c r="H79" s="44"/>
    </row>
    <row r="80" spans="1:8" ht="15" thickBot="1" x14ac:dyDescent="0.4">
      <c r="A80" s="587" t="s">
        <v>529</v>
      </c>
      <c r="B80" s="588"/>
      <c r="C80" s="588"/>
      <c r="D80" s="589"/>
      <c r="E80" s="65"/>
      <c r="F80" s="44"/>
      <c r="G80" s="44"/>
      <c r="H80" s="44"/>
    </row>
    <row r="81" spans="1:8" ht="28" thickBot="1" x14ac:dyDescent="0.4">
      <c r="A81" s="75" t="s">
        <v>162</v>
      </c>
      <c r="B81" s="76" t="s">
        <v>23</v>
      </c>
      <c r="C81" s="77" t="s">
        <v>163</v>
      </c>
      <c r="D81" s="78" t="s">
        <v>164</v>
      </c>
      <c r="E81" s="44"/>
      <c r="F81" s="44"/>
      <c r="G81" s="44"/>
      <c r="H81" s="44"/>
    </row>
    <row r="82" spans="1:8" x14ac:dyDescent="0.35">
      <c r="A82" s="79" t="s">
        <v>1</v>
      </c>
      <c r="B82" s="72">
        <v>12500</v>
      </c>
      <c r="C82" s="80" t="s">
        <v>28</v>
      </c>
      <c r="D82" s="81">
        <v>0</v>
      </c>
      <c r="E82" s="82"/>
      <c r="F82" s="44"/>
      <c r="G82" s="44"/>
      <c r="H82" s="44"/>
    </row>
    <row r="83" spans="1:8" x14ac:dyDescent="0.35">
      <c r="A83" s="83" t="s">
        <v>2</v>
      </c>
      <c r="B83" s="84">
        <v>4399000</v>
      </c>
      <c r="C83" s="85">
        <v>8466</v>
      </c>
      <c r="D83" s="86">
        <f t="shared" ref="D83:D107" si="3">C83/B83</f>
        <v>1.9245283018867925E-3</v>
      </c>
      <c r="E83" s="44"/>
      <c r="F83" s="44"/>
      <c r="G83" s="44"/>
      <c r="H83" s="44"/>
    </row>
    <row r="84" spans="1:8" x14ac:dyDescent="0.35">
      <c r="A84" s="83" t="s">
        <v>5</v>
      </c>
      <c r="B84" s="84">
        <v>9446000</v>
      </c>
      <c r="C84" s="84">
        <v>18500</v>
      </c>
      <c r="D84" s="86">
        <f t="shared" si="3"/>
        <v>1.9585009527842475E-3</v>
      </c>
      <c r="E84" s="65"/>
      <c r="F84" s="44"/>
      <c r="G84" s="44"/>
      <c r="H84" s="44"/>
    </row>
    <row r="85" spans="1:8" x14ac:dyDescent="0.35">
      <c r="A85" s="83" t="s">
        <v>6</v>
      </c>
      <c r="B85" s="84">
        <v>298000</v>
      </c>
      <c r="C85" s="87">
        <v>700</v>
      </c>
      <c r="D85" s="86">
        <f t="shared" si="3"/>
        <v>2.3489932885906038E-3</v>
      </c>
      <c r="E85" s="44"/>
      <c r="F85" s="44"/>
      <c r="G85" s="44"/>
      <c r="H85" s="44"/>
    </row>
    <row r="86" spans="1:8" x14ac:dyDescent="0.35">
      <c r="A86" s="83" t="s">
        <v>56</v>
      </c>
      <c r="B86" s="84">
        <v>538000</v>
      </c>
      <c r="C86" s="87">
        <v>1300</v>
      </c>
      <c r="D86" s="86">
        <f t="shared" si="3"/>
        <v>2.4163568773234202E-3</v>
      </c>
      <c r="E86" s="82"/>
      <c r="F86" s="44"/>
      <c r="G86" s="44"/>
      <c r="H86" s="44"/>
    </row>
    <row r="87" spans="1:8" x14ac:dyDescent="0.35">
      <c r="A87" s="83" t="s">
        <v>17</v>
      </c>
      <c r="B87" s="84">
        <v>189000</v>
      </c>
      <c r="C87" s="87">
        <v>520</v>
      </c>
      <c r="D87" s="86">
        <f t="shared" si="3"/>
        <v>2.7513227513227515E-3</v>
      </c>
      <c r="E87" s="44"/>
      <c r="F87" s="44"/>
      <c r="G87" s="44"/>
      <c r="H87" s="44"/>
    </row>
    <row r="88" spans="1:8" x14ac:dyDescent="0.35">
      <c r="A88" s="83" t="s">
        <v>20</v>
      </c>
      <c r="B88" s="84">
        <v>229000</v>
      </c>
      <c r="C88" s="87">
        <v>700</v>
      </c>
      <c r="D88" s="86">
        <f t="shared" si="3"/>
        <v>3.0567685589519651E-3</v>
      </c>
      <c r="E88" s="65"/>
      <c r="F88" s="44"/>
      <c r="G88" s="44"/>
      <c r="H88" s="44"/>
    </row>
    <row r="89" spans="1:8" x14ac:dyDescent="0.35">
      <c r="A89" s="83" t="s">
        <v>7</v>
      </c>
      <c r="B89" s="84">
        <v>93000</v>
      </c>
      <c r="C89" s="87">
        <v>300</v>
      </c>
      <c r="D89" s="86">
        <f t="shared" si="3"/>
        <v>3.2258064516129032E-3</v>
      </c>
      <c r="E89" s="44"/>
      <c r="F89" s="44"/>
      <c r="G89" s="44"/>
      <c r="H89" s="44"/>
    </row>
    <row r="90" spans="1:8" x14ac:dyDescent="0.35">
      <c r="A90" s="83" t="s">
        <v>0</v>
      </c>
      <c r="B90" s="84">
        <v>74000</v>
      </c>
      <c r="C90" s="87">
        <v>240</v>
      </c>
      <c r="D90" s="86">
        <f t="shared" si="3"/>
        <v>3.2432432432432431E-3</v>
      </c>
      <c r="E90" s="88"/>
      <c r="F90" s="44"/>
      <c r="G90" s="44"/>
      <c r="H90" s="44"/>
    </row>
    <row r="91" spans="1:8" x14ac:dyDescent="0.35">
      <c r="A91" s="83" t="s">
        <v>8</v>
      </c>
      <c r="B91" s="84">
        <v>35000</v>
      </c>
      <c r="C91" s="87">
        <v>120</v>
      </c>
      <c r="D91" s="86">
        <f t="shared" si="3"/>
        <v>3.4285714285714284E-3</v>
      </c>
      <c r="E91" s="44"/>
      <c r="F91" s="44"/>
      <c r="G91" s="44"/>
      <c r="H91" s="44"/>
    </row>
    <row r="92" spans="1:8" x14ac:dyDescent="0.35">
      <c r="A92" s="83" t="s">
        <v>55</v>
      </c>
      <c r="B92" s="84">
        <v>111000</v>
      </c>
      <c r="C92" s="87">
        <v>450</v>
      </c>
      <c r="D92" s="86">
        <f t="shared" si="3"/>
        <v>4.0540540540540543E-3</v>
      </c>
      <c r="E92" s="44"/>
      <c r="F92" s="44"/>
      <c r="G92" s="44"/>
      <c r="H92" s="44"/>
    </row>
    <row r="93" spans="1:8" x14ac:dyDescent="0.35">
      <c r="A93" s="83" t="s">
        <v>16</v>
      </c>
      <c r="B93" s="84">
        <v>3288000</v>
      </c>
      <c r="C93" s="84">
        <v>14580</v>
      </c>
      <c r="D93" s="86">
        <f t="shared" si="3"/>
        <v>4.4343065693430656E-3</v>
      </c>
      <c r="E93" s="44"/>
      <c r="F93" s="44"/>
      <c r="G93" s="44"/>
      <c r="H93" s="44"/>
    </row>
    <row r="94" spans="1:8" x14ac:dyDescent="0.35">
      <c r="A94" s="83" t="s">
        <v>57</v>
      </c>
      <c r="B94" s="84">
        <v>163000</v>
      </c>
      <c r="C94" s="87">
        <v>850</v>
      </c>
      <c r="D94" s="86">
        <f t="shared" si="3"/>
        <v>5.2147239263803684E-3</v>
      </c>
      <c r="E94" s="44"/>
      <c r="F94" s="44"/>
      <c r="G94" s="44"/>
      <c r="H94" s="44"/>
    </row>
    <row r="95" spans="1:8" x14ac:dyDescent="0.35">
      <c r="A95" s="83" t="s">
        <v>3</v>
      </c>
      <c r="B95" s="89">
        <v>72000</v>
      </c>
      <c r="C95" s="90">
        <v>444</v>
      </c>
      <c r="D95" s="86">
        <f t="shared" si="3"/>
        <v>6.1666666666666667E-3</v>
      </c>
      <c r="E95" s="44"/>
      <c r="F95" s="44"/>
      <c r="G95" s="44"/>
      <c r="H95" s="44"/>
    </row>
    <row r="96" spans="1:8" x14ac:dyDescent="0.35">
      <c r="A96" s="83" t="s">
        <v>13</v>
      </c>
      <c r="B96" s="84">
        <v>10745</v>
      </c>
      <c r="C96" s="87">
        <v>75</v>
      </c>
      <c r="D96" s="86">
        <f t="shared" si="3"/>
        <v>6.9799906933457421E-3</v>
      </c>
      <c r="E96" s="44"/>
      <c r="F96" s="44"/>
      <c r="G96" s="44"/>
      <c r="H96" s="44"/>
    </row>
    <row r="97" spans="1:8" x14ac:dyDescent="0.35">
      <c r="A97" s="83" t="s">
        <v>18</v>
      </c>
      <c r="B97" s="84">
        <v>30000</v>
      </c>
      <c r="C97" s="87">
        <v>210</v>
      </c>
      <c r="D97" s="86">
        <f t="shared" si="3"/>
        <v>7.0000000000000001E-3</v>
      </c>
      <c r="E97" s="44"/>
      <c r="F97" s="44"/>
      <c r="G97" s="44"/>
      <c r="H97" s="44"/>
    </row>
    <row r="98" spans="1:8" x14ac:dyDescent="0.35">
      <c r="A98" s="83" t="s">
        <v>19</v>
      </c>
      <c r="B98" s="84">
        <v>10000</v>
      </c>
      <c r="C98" s="87">
        <v>70</v>
      </c>
      <c r="D98" s="86">
        <f t="shared" si="3"/>
        <v>7.0000000000000001E-3</v>
      </c>
      <c r="E98" s="44"/>
      <c r="F98" s="44"/>
      <c r="G98" s="44"/>
      <c r="H98" s="44"/>
    </row>
    <row r="99" spans="1:8" x14ac:dyDescent="0.35">
      <c r="A99" s="83" t="s">
        <v>58</v>
      </c>
      <c r="B99" s="84">
        <v>120000</v>
      </c>
      <c r="C99" s="87">
        <v>850</v>
      </c>
      <c r="D99" s="86">
        <f t="shared" si="3"/>
        <v>7.083333333333333E-3</v>
      </c>
      <c r="E99" s="44"/>
      <c r="F99" s="44"/>
      <c r="G99" s="44"/>
      <c r="H99" s="44"/>
    </row>
    <row r="100" spans="1:8" x14ac:dyDescent="0.35">
      <c r="A100" s="83" t="s">
        <v>10</v>
      </c>
      <c r="B100" s="84">
        <v>1252000</v>
      </c>
      <c r="C100" s="84">
        <v>10763</v>
      </c>
      <c r="D100" s="86">
        <f t="shared" si="3"/>
        <v>8.5966453674121406E-3</v>
      </c>
      <c r="E100" s="44"/>
      <c r="F100" s="44"/>
      <c r="G100" s="44"/>
      <c r="H100" s="44"/>
    </row>
    <row r="101" spans="1:8" x14ac:dyDescent="0.35">
      <c r="A101" s="83" t="s">
        <v>15</v>
      </c>
      <c r="B101" s="84">
        <v>20000</v>
      </c>
      <c r="C101" s="87">
        <v>180</v>
      </c>
      <c r="D101" s="86">
        <f t="shared" si="3"/>
        <v>8.9999999999999993E-3</v>
      </c>
      <c r="E101" s="44"/>
      <c r="F101" s="44"/>
      <c r="G101" s="44"/>
      <c r="H101" s="44"/>
    </row>
    <row r="102" spans="1:8" x14ac:dyDescent="0.35">
      <c r="A102" s="83" t="s">
        <v>14</v>
      </c>
      <c r="B102" s="84">
        <v>1625</v>
      </c>
      <c r="C102" s="87">
        <v>15</v>
      </c>
      <c r="D102" s="86">
        <f t="shared" si="3"/>
        <v>9.2307692307692316E-3</v>
      </c>
      <c r="E102" s="44"/>
      <c r="F102" s="44"/>
      <c r="G102" s="44"/>
      <c r="H102" s="44"/>
    </row>
    <row r="103" spans="1:8" x14ac:dyDescent="0.35">
      <c r="A103" s="83" t="s">
        <v>60</v>
      </c>
      <c r="B103" s="84">
        <v>45000</v>
      </c>
      <c r="C103" s="87">
        <v>422</v>
      </c>
      <c r="D103" s="86">
        <f t="shared" si="3"/>
        <v>9.3777777777777783E-3</v>
      </c>
      <c r="E103" s="44"/>
      <c r="F103" s="44"/>
      <c r="G103" s="44"/>
      <c r="H103" s="44"/>
    </row>
    <row r="104" spans="1:8" x14ac:dyDescent="0.35">
      <c r="A104" s="83" t="s">
        <v>4</v>
      </c>
      <c r="B104" s="84">
        <v>106000</v>
      </c>
      <c r="C104" s="84">
        <v>1030</v>
      </c>
      <c r="D104" s="86">
        <f t="shared" si="3"/>
        <v>9.7169811320754716E-3</v>
      </c>
      <c r="E104" s="44"/>
      <c r="F104" s="44"/>
      <c r="G104" s="44"/>
      <c r="H104" s="44"/>
    </row>
    <row r="105" spans="1:8" x14ac:dyDescent="0.35">
      <c r="A105" s="83" t="s">
        <v>9</v>
      </c>
      <c r="B105" s="84">
        <v>61000</v>
      </c>
      <c r="C105" s="87">
        <v>628</v>
      </c>
      <c r="D105" s="86">
        <f t="shared" si="3"/>
        <v>1.0295081967213114E-2</v>
      </c>
      <c r="E105" s="44"/>
      <c r="F105" s="44"/>
      <c r="G105" s="44"/>
      <c r="H105" s="44"/>
    </row>
    <row r="106" spans="1:8" x14ac:dyDescent="0.35">
      <c r="A106" s="83" t="s">
        <v>12</v>
      </c>
      <c r="B106" s="84">
        <v>33000</v>
      </c>
      <c r="C106" s="87">
        <v>600</v>
      </c>
      <c r="D106" s="86">
        <f t="shared" si="3"/>
        <v>1.8181818181818181E-2</v>
      </c>
      <c r="E106" s="44"/>
      <c r="F106" s="44"/>
      <c r="G106" s="44"/>
      <c r="H106" s="44"/>
    </row>
    <row r="107" spans="1:8" x14ac:dyDescent="0.35">
      <c r="A107" s="91" t="s">
        <v>54</v>
      </c>
      <c r="B107" s="73">
        <v>850</v>
      </c>
      <c r="C107" s="74">
        <v>300</v>
      </c>
      <c r="D107" s="92">
        <f t="shared" si="3"/>
        <v>0.35294117647058826</v>
      </c>
      <c r="E107" s="44"/>
      <c r="F107" s="44"/>
      <c r="G107" s="44"/>
      <c r="H107" s="44"/>
    </row>
    <row r="108" spans="1:8" x14ac:dyDescent="0.35">
      <c r="A108" s="82"/>
      <c r="B108" s="82"/>
      <c r="C108" s="82"/>
      <c r="D108" s="82"/>
      <c r="E108" s="44"/>
      <c r="F108" s="44"/>
      <c r="G108" s="44"/>
      <c r="H108" s="44"/>
    </row>
    <row r="109" spans="1:8" x14ac:dyDescent="0.35">
      <c r="A109" s="44"/>
      <c r="B109" s="93"/>
      <c r="C109" s="61"/>
      <c r="D109" s="94"/>
      <c r="E109" s="44"/>
      <c r="F109" s="44"/>
      <c r="G109" s="44"/>
      <c r="H109" s="44"/>
    </row>
    <row r="110" spans="1:8" ht="15" thickBot="1" x14ac:dyDescent="0.4">
      <c r="A110" s="95" t="s">
        <v>47</v>
      </c>
      <c r="B110" s="96" t="s">
        <v>23</v>
      </c>
      <c r="C110" s="97" t="s">
        <v>89</v>
      </c>
      <c r="D110" s="98" t="s">
        <v>90</v>
      </c>
      <c r="E110" s="99" t="s">
        <v>165</v>
      </c>
      <c r="F110" s="475" t="s">
        <v>24</v>
      </c>
      <c r="G110" s="44"/>
      <c r="H110" s="44"/>
    </row>
    <row r="111" spans="1:8" x14ac:dyDescent="0.35">
      <c r="A111" s="100" t="s">
        <v>91</v>
      </c>
      <c r="B111" s="46">
        <v>84000</v>
      </c>
      <c r="C111" s="47">
        <v>215</v>
      </c>
      <c r="D111" s="101">
        <f t="shared" ref="D111:D174" si="4">C111/B111</f>
        <v>2.5595238095238097E-3</v>
      </c>
      <c r="E111" s="51" t="s">
        <v>166</v>
      </c>
      <c r="F111" s="44"/>
      <c r="G111" s="44"/>
      <c r="H111" s="44"/>
    </row>
    <row r="112" spans="1:8" x14ac:dyDescent="0.35">
      <c r="A112" s="102" t="s">
        <v>96</v>
      </c>
      <c r="B112" s="50">
        <v>327000</v>
      </c>
      <c r="C112" s="51">
        <v>860</v>
      </c>
      <c r="D112" s="103">
        <f t="shared" si="4"/>
        <v>2.6299694189602448E-3</v>
      </c>
      <c r="E112" s="51" t="s">
        <v>166</v>
      </c>
      <c r="F112" s="44"/>
      <c r="G112" s="44"/>
      <c r="H112" s="44"/>
    </row>
    <row r="113" spans="1:8" x14ac:dyDescent="0.35">
      <c r="A113" s="102" t="s">
        <v>95</v>
      </c>
      <c r="B113" s="50">
        <v>293000</v>
      </c>
      <c r="C113" s="51">
        <v>610</v>
      </c>
      <c r="D113" s="103">
        <f t="shared" si="4"/>
        <v>2.0819112627986349E-3</v>
      </c>
      <c r="E113" s="51" t="s">
        <v>166</v>
      </c>
      <c r="F113" s="44"/>
      <c r="G113" s="61" t="s">
        <v>270</v>
      </c>
      <c r="H113" s="44"/>
    </row>
    <row r="114" spans="1:8" x14ac:dyDescent="0.35">
      <c r="A114" s="104" t="s">
        <v>103</v>
      </c>
      <c r="B114" s="53">
        <f>649000</f>
        <v>649000</v>
      </c>
      <c r="C114" s="54">
        <v>8000</v>
      </c>
      <c r="D114" s="105">
        <f t="shared" si="4"/>
        <v>1.2326656394453005E-2</v>
      </c>
      <c r="E114" s="51" t="s">
        <v>166</v>
      </c>
      <c r="F114" s="44"/>
      <c r="G114" s="61" t="s">
        <v>271</v>
      </c>
      <c r="H114" s="44"/>
    </row>
    <row r="115" spans="1:8" x14ac:dyDescent="0.35">
      <c r="A115" s="106" t="s">
        <v>154</v>
      </c>
      <c r="B115" s="53">
        <f>14359000</f>
        <v>14359000</v>
      </c>
      <c r="C115" s="51">
        <v>6600</v>
      </c>
      <c r="D115" s="103">
        <f t="shared" si="4"/>
        <v>4.5964203635350654E-4</v>
      </c>
      <c r="E115" s="51" t="s">
        <v>166</v>
      </c>
      <c r="F115" s="44"/>
      <c r="G115" s="61" t="s">
        <v>272</v>
      </c>
      <c r="H115" s="44"/>
    </row>
    <row r="116" spans="1:8" x14ac:dyDescent="0.35">
      <c r="A116" s="106" t="s">
        <v>102</v>
      </c>
      <c r="B116" s="50">
        <v>519000</v>
      </c>
      <c r="C116" s="51">
        <v>1200</v>
      </c>
      <c r="D116" s="103">
        <f t="shared" si="4"/>
        <v>2.3121387283236996E-3</v>
      </c>
      <c r="E116" s="51" t="s">
        <v>166</v>
      </c>
      <c r="F116" s="44"/>
      <c r="G116" s="61" t="s">
        <v>273</v>
      </c>
      <c r="H116" s="44"/>
    </row>
    <row r="117" spans="1:8" x14ac:dyDescent="0.35">
      <c r="A117" s="104" t="s">
        <v>111</v>
      </c>
      <c r="B117" s="53">
        <f>846000</f>
        <v>846000</v>
      </c>
      <c r="C117" s="51">
        <v>10000</v>
      </c>
      <c r="D117" s="103">
        <f t="shared" si="4"/>
        <v>1.1820330969267139E-2</v>
      </c>
      <c r="E117" s="51" t="s">
        <v>166</v>
      </c>
      <c r="F117" s="44"/>
      <c r="G117" s="61" t="s">
        <v>274</v>
      </c>
      <c r="H117" s="44"/>
    </row>
    <row r="118" spans="1:8" x14ac:dyDescent="0.35">
      <c r="A118" s="102" t="s">
        <v>115</v>
      </c>
      <c r="B118" s="50">
        <v>1340000</v>
      </c>
      <c r="C118" s="51">
        <v>4100</v>
      </c>
      <c r="D118" s="103">
        <f t="shared" si="4"/>
        <v>3.0597014925373136E-3</v>
      </c>
      <c r="E118" s="51" t="s">
        <v>166</v>
      </c>
      <c r="F118" s="44"/>
      <c r="G118" s="44"/>
      <c r="H118" s="44"/>
    </row>
    <row r="119" spans="1:8" x14ac:dyDescent="0.35">
      <c r="A119" s="102" t="s">
        <v>117</v>
      </c>
      <c r="B119" s="50">
        <v>1663000</v>
      </c>
      <c r="C119" s="51">
        <v>800</v>
      </c>
      <c r="D119" s="103">
        <f t="shared" si="4"/>
        <v>4.8105832832230909E-4</v>
      </c>
      <c r="E119" s="51" t="s">
        <v>166</v>
      </c>
      <c r="F119" s="44"/>
      <c r="G119" s="107"/>
      <c r="H119" s="61" t="s">
        <v>275</v>
      </c>
    </row>
    <row r="120" spans="1:8" x14ac:dyDescent="0.35">
      <c r="A120" s="102" t="s">
        <v>124</v>
      </c>
      <c r="B120" s="50">
        <v>2699000</v>
      </c>
      <c r="C120" s="51">
        <v>2830</v>
      </c>
      <c r="D120" s="103">
        <f t="shared" si="4"/>
        <v>1.0485364949981474E-3</v>
      </c>
      <c r="E120" s="51" t="s">
        <v>166</v>
      </c>
      <c r="F120" s="44"/>
      <c r="G120" s="108"/>
      <c r="H120" s="61" t="s">
        <v>170</v>
      </c>
    </row>
    <row r="121" spans="1:8" x14ac:dyDescent="0.35">
      <c r="A121" s="104" t="s">
        <v>118</v>
      </c>
      <c r="B121" s="50">
        <v>1995000</v>
      </c>
      <c r="C121" s="51">
        <v>2000</v>
      </c>
      <c r="D121" s="103">
        <f t="shared" si="4"/>
        <v>1.0025062656641604E-3</v>
      </c>
      <c r="E121" s="51" t="s">
        <v>166</v>
      </c>
      <c r="F121" s="44"/>
      <c r="G121" s="109"/>
      <c r="H121" s="61" t="s">
        <v>276</v>
      </c>
    </row>
    <row r="122" spans="1:8" x14ac:dyDescent="0.35">
      <c r="A122" s="102" t="s">
        <v>122</v>
      </c>
      <c r="B122" s="60">
        <v>2289000</v>
      </c>
      <c r="C122" s="51">
        <v>1920</v>
      </c>
      <c r="D122" s="103">
        <f t="shared" si="4"/>
        <v>8.3879423328964608E-4</v>
      </c>
      <c r="E122" s="51" t="s">
        <v>166</v>
      </c>
      <c r="F122" s="44"/>
      <c r="G122" s="44"/>
      <c r="H122" s="44"/>
    </row>
    <row r="123" spans="1:8" x14ac:dyDescent="0.35">
      <c r="A123" s="102" t="s">
        <v>129</v>
      </c>
      <c r="B123" s="50">
        <v>3579000</v>
      </c>
      <c r="C123" s="51">
        <v>2400</v>
      </c>
      <c r="D123" s="103">
        <f t="shared" si="4"/>
        <v>6.7057837384744347E-4</v>
      </c>
      <c r="E123" s="51" t="s">
        <v>166</v>
      </c>
      <c r="F123" s="44"/>
      <c r="G123" s="44"/>
      <c r="H123" s="44"/>
    </row>
    <row r="124" spans="1:8" x14ac:dyDescent="0.35">
      <c r="A124" s="102" t="s">
        <v>277</v>
      </c>
      <c r="B124" s="53">
        <f>3408000</f>
        <v>3408000</v>
      </c>
      <c r="C124" s="51">
        <v>12300</v>
      </c>
      <c r="D124" s="103">
        <f t="shared" si="4"/>
        <v>3.6091549295774648E-3</v>
      </c>
      <c r="E124" s="51" t="s">
        <v>166</v>
      </c>
      <c r="F124" s="44"/>
      <c r="G124" s="44"/>
      <c r="H124" s="44"/>
    </row>
    <row r="125" spans="1:8" x14ac:dyDescent="0.35">
      <c r="A125" s="102" t="s">
        <v>152</v>
      </c>
      <c r="B125" s="53">
        <f>13571000</f>
        <v>13571000</v>
      </c>
      <c r="C125" s="51">
        <v>5300</v>
      </c>
      <c r="D125" s="103">
        <f t="shared" si="4"/>
        <v>3.9053864858890281E-4</v>
      </c>
      <c r="E125" s="51" t="s">
        <v>166</v>
      </c>
      <c r="F125" s="44"/>
      <c r="G125" s="44"/>
      <c r="H125" s="44"/>
    </row>
    <row r="126" spans="1:8" x14ac:dyDescent="0.35">
      <c r="A126" s="102" t="s">
        <v>98</v>
      </c>
      <c r="B126" s="50">
        <v>405000</v>
      </c>
      <c r="C126" s="51">
        <v>1610</v>
      </c>
      <c r="D126" s="103">
        <f t="shared" si="4"/>
        <v>3.9753086419753083E-3</v>
      </c>
      <c r="E126" s="51" t="s">
        <v>166</v>
      </c>
      <c r="F126" s="44"/>
      <c r="G126" s="44"/>
      <c r="H126" s="44"/>
    </row>
    <row r="127" spans="1:8" x14ac:dyDescent="0.35">
      <c r="A127" s="104" t="s">
        <v>121</v>
      </c>
      <c r="B127" s="53">
        <f>2047000</f>
        <v>2047000</v>
      </c>
      <c r="C127" s="51">
        <v>9200</v>
      </c>
      <c r="D127" s="103">
        <f t="shared" si="4"/>
        <v>4.4943820224719105E-3</v>
      </c>
      <c r="E127" s="51" t="s">
        <v>166</v>
      </c>
      <c r="F127" s="44"/>
      <c r="G127" s="44"/>
      <c r="H127" s="44"/>
    </row>
    <row r="128" spans="1:8" x14ac:dyDescent="0.35">
      <c r="A128" s="104" t="s">
        <v>139</v>
      </c>
      <c r="B128" s="53">
        <f>5532000</f>
        <v>5532000</v>
      </c>
      <c r="C128" s="51">
        <v>14000</v>
      </c>
      <c r="D128" s="103">
        <f t="shared" si="4"/>
        <v>2.5307302964569776E-3</v>
      </c>
      <c r="E128" s="51" t="s">
        <v>166</v>
      </c>
      <c r="F128" s="44"/>
      <c r="G128" s="44"/>
      <c r="H128" s="44"/>
    </row>
    <row r="129" spans="1:8" x14ac:dyDescent="0.35">
      <c r="A129" s="106" t="s">
        <v>141</v>
      </c>
      <c r="B129" s="53">
        <f>6016000</f>
        <v>6016000</v>
      </c>
      <c r="C129" s="51">
        <v>10100</v>
      </c>
      <c r="D129" s="103">
        <f t="shared" si="4"/>
        <v>1.6788563829787234E-3</v>
      </c>
      <c r="E129" s="51" t="s">
        <v>166</v>
      </c>
      <c r="F129" s="44"/>
      <c r="G129" s="44"/>
      <c r="H129" s="44"/>
    </row>
    <row r="130" spans="1:8" x14ac:dyDescent="0.35">
      <c r="A130" s="106" t="s">
        <v>109</v>
      </c>
      <c r="B130" s="53">
        <f>821000</f>
        <v>821000</v>
      </c>
      <c r="C130" s="51">
        <v>12400</v>
      </c>
      <c r="D130" s="103">
        <f t="shared" si="4"/>
        <v>1.5103532277710109E-2</v>
      </c>
      <c r="E130" s="51" t="s">
        <v>166</v>
      </c>
      <c r="F130" s="44"/>
      <c r="G130" s="44"/>
      <c r="H130" s="44"/>
    </row>
    <row r="131" spans="1:8" x14ac:dyDescent="0.35">
      <c r="A131" s="106" t="s">
        <v>151</v>
      </c>
      <c r="B131" s="53">
        <f>12072000</f>
        <v>12072000</v>
      </c>
      <c r="C131" s="51">
        <v>13600</v>
      </c>
      <c r="D131" s="103">
        <f t="shared" si="4"/>
        <v>1.1265738899933731E-3</v>
      </c>
      <c r="E131" s="51" t="s">
        <v>166</v>
      </c>
      <c r="F131" s="44"/>
      <c r="G131" s="44"/>
      <c r="H131" s="44"/>
    </row>
    <row r="132" spans="1:8" x14ac:dyDescent="0.35">
      <c r="A132" s="106" t="s">
        <v>92</v>
      </c>
      <c r="B132" s="50">
        <v>86000</v>
      </c>
      <c r="C132" s="51">
        <v>670</v>
      </c>
      <c r="D132" s="103">
        <f t="shared" si="4"/>
        <v>7.7906976744186044E-3</v>
      </c>
      <c r="E132" s="51" t="s">
        <v>166</v>
      </c>
      <c r="F132" s="44"/>
      <c r="G132" s="44"/>
      <c r="H132" s="44"/>
    </row>
    <row r="133" spans="1:8" x14ac:dyDescent="0.35">
      <c r="A133" s="106" t="s">
        <v>140</v>
      </c>
      <c r="B133" s="53">
        <f>5743000</f>
        <v>5743000</v>
      </c>
      <c r="C133" s="51">
        <v>11000</v>
      </c>
      <c r="D133" s="103">
        <f t="shared" si="4"/>
        <v>1.915375239421905E-3</v>
      </c>
      <c r="E133" s="51" t="s">
        <v>166</v>
      </c>
      <c r="F133" s="44"/>
      <c r="G133" s="44"/>
      <c r="H133" s="44"/>
    </row>
    <row r="134" spans="1:8" x14ac:dyDescent="0.35">
      <c r="A134" s="106" t="s">
        <v>138</v>
      </c>
      <c r="B134" s="53">
        <f>5388000</f>
        <v>5388000</v>
      </c>
      <c r="C134" s="51">
        <v>9660</v>
      </c>
      <c r="D134" s="103">
        <f t="shared" si="4"/>
        <v>1.7928730512249444E-3</v>
      </c>
      <c r="E134" s="51" t="s">
        <v>166</v>
      </c>
      <c r="F134" s="44"/>
      <c r="G134" s="44"/>
      <c r="H134" s="44"/>
    </row>
    <row r="135" spans="1:8" x14ac:dyDescent="0.35">
      <c r="A135" s="102" t="s">
        <v>119</v>
      </c>
      <c r="B135" s="53">
        <f>2001000</f>
        <v>2001000</v>
      </c>
      <c r="C135" s="51">
        <v>6550</v>
      </c>
      <c r="D135" s="103">
        <f t="shared" si="4"/>
        <v>3.2733633183408294E-3</v>
      </c>
      <c r="E135" s="51" t="s">
        <v>166</v>
      </c>
      <c r="F135" s="44"/>
      <c r="G135" s="44"/>
      <c r="H135" s="44"/>
    </row>
    <row r="136" spans="1:8" x14ac:dyDescent="0.35">
      <c r="A136" s="106" t="s">
        <v>99</v>
      </c>
      <c r="B136" s="50">
        <v>455000</v>
      </c>
      <c r="C136" s="51">
        <v>1840</v>
      </c>
      <c r="D136" s="103">
        <f t="shared" si="4"/>
        <v>4.0439560439560441E-3</v>
      </c>
      <c r="E136" s="51" t="s">
        <v>166</v>
      </c>
      <c r="F136" s="44"/>
      <c r="G136" s="44"/>
      <c r="H136" s="44"/>
    </row>
    <row r="137" spans="1:8" x14ac:dyDescent="0.35">
      <c r="A137" s="102" t="s">
        <v>148</v>
      </c>
      <c r="B137" s="53">
        <f>11134000</f>
        <v>11134000</v>
      </c>
      <c r="C137" s="54">
        <v>3000</v>
      </c>
      <c r="D137" s="105">
        <f t="shared" si="4"/>
        <v>2.6944494341656186E-4</v>
      </c>
      <c r="E137" s="51" t="s">
        <v>166</v>
      </c>
      <c r="F137" s="44"/>
      <c r="G137" s="44"/>
      <c r="H137" s="44"/>
    </row>
    <row r="138" spans="1:8" x14ac:dyDescent="0.35">
      <c r="A138" s="102" t="s">
        <v>112</v>
      </c>
      <c r="B138" s="50">
        <v>1114000</v>
      </c>
      <c r="C138" s="51">
        <v>1300</v>
      </c>
      <c r="D138" s="103">
        <f t="shared" si="4"/>
        <v>1.1669658886894075E-3</v>
      </c>
      <c r="E138" s="51" t="s">
        <v>166</v>
      </c>
      <c r="F138" s="44"/>
      <c r="G138" s="44"/>
      <c r="H138" s="44"/>
    </row>
    <row r="139" spans="1:8" x14ac:dyDescent="0.35">
      <c r="A139" s="106" t="s">
        <v>147</v>
      </c>
      <c r="B139" s="53">
        <f>10468000</f>
        <v>10468000</v>
      </c>
      <c r="C139" s="51">
        <v>8550</v>
      </c>
      <c r="D139" s="103">
        <f t="shared" si="4"/>
        <v>8.1677493312953765E-4</v>
      </c>
      <c r="E139" s="51" t="s">
        <v>166</v>
      </c>
      <c r="F139" s="44"/>
      <c r="G139" s="44"/>
      <c r="H139" s="44"/>
    </row>
    <row r="140" spans="1:8" x14ac:dyDescent="0.35">
      <c r="A140" s="104" t="s">
        <v>93</v>
      </c>
      <c r="B140" s="53">
        <f>100000</f>
        <v>100000</v>
      </c>
      <c r="C140" s="54">
        <v>450</v>
      </c>
      <c r="D140" s="105">
        <f t="shared" si="4"/>
        <v>4.4999999999999997E-3</v>
      </c>
      <c r="E140" s="51" t="s">
        <v>166</v>
      </c>
      <c r="F140" s="44"/>
      <c r="G140" s="44"/>
      <c r="H140" s="44"/>
    </row>
    <row r="141" spans="1:8" x14ac:dyDescent="0.35">
      <c r="A141" s="102" t="s">
        <v>114</v>
      </c>
      <c r="B141" s="60">
        <v>1328000</v>
      </c>
      <c r="C141" s="51">
        <v>2700</v>
      </c>
      <c r="D141" s="103">
        <f t="shared" si="4"/>
        <v>2.0331325301204818E-3</v>
      </c>
      <c r="E141" s="51" t="s">
        <v>166</v>
      </c>
      <c r="F141" s="44"/>
      <c r="G141" s="44"/>
      <c r="H141" s="44"/>
    </row>
    <row r="142" spans="1:8" x14ac:dyDescent="0.35">
      <c r="A142" s="110" t="s">
        <v>127</v>
      </c>
      <c r="B142" s="53">
        <f>3172000</f>
        <v>3172000</v>
      </c>
      <c r="C142" s="51">
        <v>8470</v>
      </c>
      <c r="D142" s="103">
        <f t="shared" si="4"/>
        <v>2.6702395964691046E-3</v>
      </c>
      <c r="E142" s="51" t="s">
        <v>167</v>
      </c>
      <c r="F142" s="44"/>
      <c r="G142" s="44"/>
      <c r="H142" s="44"/>
    </row>
    <row r="143" spans="1:8" x14ac:dyDescent="0.35">
      <c r="A143" s="110" t="s">
        <v>94</v>
      </c>
      <c r="B143" s="50">
        <v>282000</v>
      </c>
      <c r="C143" s="51">
        <v>1050</v>
      </c>
      <c r="D143" s="103">
        <f t="shared" si="4"/>
        <v>3.7234042553191491E-3</v>
      </c>
      <c r="E143" s="51" t="s">
        <v>167</v>
      </c>
      <c r="F143" s="44"/>
      <c r="G143" s="44"/>
      <c r="H143" s="44"/>
    </row>
    <row r="144" spans="1:8" x14ac:dyDescent="0.35">
      <c r="A144" s="110" t="s">
        <v>145</v>
      </c>
      <c r="B144" s="50">
        <v>8760000</v>
      </c>
      <c r="C144" s="51">
        <v>4750</v>
      </c>
      <c r="D144" s="103">
        <f t="shared" si="4"/>
        <v>5.4223744292237444E-4</v>
      </c>
      <c r="E144" s="51" t="s">
        <v>167</v>
      </c>
      <c r="F144" s="44"/>
      <c r="G144" s="44"/>
      <c r="H144" s="44"/>
    </row>
    <row r="145" spans="1:8" x14ac:dyDescent="0.35">
      <c r="A145" s="110" t="s">
        <v>155</v>
      </c>
      <c r="B145" s="53">
        <f>18580000</f>
        <v>18580000</v>
      </c>
      <c r="C145" s="51">
        <v>9000</v>
      </c>
      <c r="D145" s="103">
        <f t="shared" si="4"/>
        <v>4.843918191603875E-4</v>
      </c>
      <c r="E145" s="51" t="s">
        <v>167</v>
      </c>
      <c r="F145" s="44"/>
      <c r="G145" s="44"/>
      <c r="H145" s="44"/>
    </row>
    <row r="146" spans="1:8" x14ac:dyDescent="0.35">
      <c r="A146" s="110" t="s">
        <v>101</v>
      </c>
      <c r="B146" s="50">
        <v>496000</v>
      </c>
      <c r="C146" s="51">
        <v>1320</v>
      </c>
      <c r="D146" s="103">
        <f t="shared" si="4"/>
        <v>2.6612903225806451E-3</v>
      </c>
      <c r="E146" s="51" t="s">
        <v>167</v>
      </c>
      <c r="F146" s="44"/>
      <c r="G146" s="44"/>
      <c r="H146" s="44"/>
    </row>
    <row r="147" spans="1:8" x14ac:dyDescent="0.35">
      <c r="A147" s="110" t="s">
        <v>159</v>
      </c>
      <c r="B147" s="53">
        <f>23008000</f>
        <v>23008000</v>
      </c>
      <c r="C147" s="51">
        <v>13500</v>
      </c>
      <c r="D147" s="103">
        <f t="shared" si="4"/>
        <v>5.8675243393602227E-4</v>
      </c>
      <c r="E147" s="51" t="s">
        <v>167</v>
      </c>
      <c r="F147" s="44"/>
      <c r="G147" s="44"/>
      <c r="H147" s="44"/>
    </row>
    <row r="148" spans="1:8" x14ac:dyDescent="0.35">
      <c r="A148" s="110" t="s">
        <v>146</v>
      </c>
      <c r="B148" s="53">
        <f>9181000</f>
        <v>9181000</v>
      </c>
      <c r="C148" s="51">
        <v>9700</v>
      </c>
      <c r="D148" s="103">
        <f t="shared" si="4"/>
        <v>1.056529789783248E-3</v>
      </c>
      <c r="E148" s="51" t="s">
        <v>167</v>
      </c>
      <c r="F148" s="44"/>
      <c r="G148" s="44"/>
      <c r="H148" s="44"/>
    </row>
    <row r="149" spans="1:8" x14ac:dyDescent="0.35">
      <c r="A149" s="110" t="s">
        <v>116</v>
      </c>
      <c r="B149" s="53">
        <f>1646000</f>
        <v>1646000</v>
      </c>
      <c r="C149" s="51">
        <v>7250</v>
      </c>
      <c r="D149" s="103">
        <f t="shared" si="4"/>
        <v>4.4046172539489673E-3</v>
      </c>
      <c r="E149" s="51" t="s">
        <v>167</v>
      </c>
      <c r="F149" s="44"/>
      <c r="G149" s="44"/>
      <c r="H149" s="44"/>
    </row>
    <row r="150" spans="1:8" x14ac:dyDescent="0.35">
      <c r="A150" s="110" t="s">
        <v>105</v>
      </c>
      <c r="B150" s="50">
        <v>739000</v>
      </c>
      <c r="C150" s="51">
        <v>1100</v>
      </c>
      <c r="D150" s="103">
        <f t="shared" si="4"/>
        <v>1.4884979702300405E-3</v>
      </c>
      <c r="E150" s="51" t="s">
        <v>167</v>
      </c>
      <c r="F150" s="44"/>
      <c r="G150" s="44"/>
      <c r="H150" s="44"/>
    </row>
    <row r="151" spans="1:8" x14ac:dyDescent="0.35">
      <c r="A151" s="110" t="s">
        <v>144</v>
      </c>
      <c r="B151" s="53">
        <f>6969000</f>
        <v>6969000</v>
      </c>
      <c r="C151" s="51">
        <v>12000</v>
      </c>
      <c r="D151" s="103">
        <f t="shared" si="4"/>
        <v>1.7219113215669393E-3</v>
      </c>
      <c r="E151" s="51" t="s">
        <v>167</v>
      </c>
      <c r="F151" s="44"/>
      <c r="G151" s="44"/>
      <c r="H151" s="44"/>
    </row>
    <row r="152" spans="1:8" x14ac:dyDescent="0.35">
      <c r="A152" s="110" t="s">
        <v>133</v>
      </c>
      <c r="B152" s="53">
        <f>4221000</f>
        <v>4221000</v>
      </c>
      <c r="C152" s="51">
        <v>10470</v>
      </c>
      <c r="D152" s="103">
        <f t="shared" si="4"/>
        <v>2.4804548685145702E-3</v>
      </c>
      <c r="E152" s="51" t="s">
        <v>167</v>
      </c>
      <c r="F152" s="44"/>
      <c r="G152" s="44"/>
      <c r="H152" s="44"/>
    </row>
    <row r="153" spans="1:8" x14ac:dyDescent="0.35">
      <c r="A153" s="110" t="s">
        <v>100</v>
      </c>
      <c r="B153" s="50">
        <v>461000</v>
      </c>
      <c r="C153" s="51">
        <v>900</v>
      </c>
      <c r="D153" s="103">
        <f t="shared" si="4"/>
        <v>1.9522776572668114E-3</v>
      </c>
      <c r="E153" s="51" t="s">
        <v>167</v>
      </c>
      <c r="F153" s="44"/>
      <c r="G153" s="44"/>
      <c r="H153" s="44"/>
    </row>
    <row r="154" spans="1:8" x14ac:dyDescent="0.35">
      <c r="A154" s="110" t="s">
        <v>107</v>
      </c>
      <c r="B154" s="53">
        <f>818000</f>
        <v>818000</v>
      </c>
      <c r="C154" s="54">
        <v>500</v>
      </c>
      <c r="D154" s="105">
        <f t="shared" si="4"/>
        <v>6.1124694376528117E-4</v>
      </c>
      <c r="E154" s="51" t="s">
        <v>168</v>
      </c>
      <c r="F154" s="44"/>
      <c r="G154" s="44"/>
      <c r="H154" s="44"/>
    </row>
    <row r="155" spans="1:8" x14ac:dyDescent="0.35">
      <c r="A155" s="110" t="s">
        <v>130</v>
      </c>
      <c r="B155" s="53">
        <f>3689000</f>
        <v>3689000</v>
      </c>
      <c r="C155" s="51">
        <v>10000</v>
      </c>
      <c r="D155" s="103">
        <f t="shared" si="4"/>
        <v>2.7107617240444567E-3</v>
      </c>
      <c r="E155" s="51" t="s">
        <v>168</v>
      </c>
      <c r="F155" s="44"/>
      <c r="G155" s="44"/>
      <c r="H155" s="44"/>
    </row>
    <row r="156" spans="1:8" x14ac:dyDescent="0.35">
      <c r="A156" s="110" t="s">
        <v>113</v>
      </c>
      <c r="B156" s="50">
        <v>1311000</v>
      </c>
      <c r="C156" s="51">
        <v>3800</v>
      </c>
      <c r="D156" s="103">
        <f t="shared" si="4"/>
        <v>2.8985507246376812E-3</v>
      </c>
      <c r="E156" s="51" t="s">
        <v>168</v>
      </c>
      <c r="F156" s="44"/>
      <c r="G156" s="44"/>
      <c r="H156" s="44"/>
    </row>
    <row r="157" spans="1:8" x14ac:dyDescent="0.35">
      <c r="A157" s="110" t="s">
        <v>137</v>
      </c>
      <c r="B157" s="53">
        <f>5259000</f>
        <v>5259000</v>
      </c>
      <c r="C157" s="51">
        <v>12500</v>
      </c>
      <c r="D157" s="103">
        <f t="shared" si="4"/>
        <v>2.3768777334093934E-3</v>
      </c>
      <c r="E157" s="51" t="s">
        <v>168</v>
      </c>
      <c r="F157" s="44"/>
      <c r="G157" s="44"/>
      <c r="H157" s="44"/>
    </row>
    <row r="158" spans="1:8" x14ac:dyDescent="0.35">
      <c r="A158" s="110" t="s">
        <v>157</v>
      </c>
      <c r="B158" s="53">
        <f>19159000</f>
        <v>19159000</v>
      </c>
      <c r="C158" s="51">
        <v>13500</v>
      </c>
      <c r="D158" s="103">
        <f t="shared" si="4"/>
        <v>7.0462967795813973E-4</v>
      </c>
      <c r="E158" s="51" t="s">
        <v>168</v>
      </c>
      <c r="F158" s="44"/>
      <c r="G158" s="44"/>
      <c r="H158" s="44"/>
    </row>
    <row r="159" spans="1:8" x14ac:dyDescent="0.35">
      <c r="A159" s="111" t="s">
        <v>79</v>
      </c>
      <c r="B159" s="57">
        <v>345000</v>
      </c>
      <c r="C159" s="58">
        <v>3500</v>
      </c>
      <c r="D159" s="105">
        <f t="shared" si="4"/>
        <v>1.0144927536231883E-2</v>
      </c>
      <c r="E159" s="51" t="s">
        <v>168</v>
      </c>
      <c r="F159" s="44"/>
      <c r="G159" s="44"/>
      <c r="H159" s="44"/>
    </row>
    <row r="160" spans="1:8" x14ac:dyDescent="0.35">
      <c r="A160" s="110" t="s">
        <v>123</v>
      </c>
      <c r="B160" s="53">
        <f>2505000</f>
        <v>2505000</v>
      </c>
      <c r="C160" s="51">
        <v>8300</v>
      </c>
      <c r="D160" s="103">
        <f t="shared" si="4"/>
        <v>3.313373253493014E-3</v>
      </c>
      <c r="E160" s="51" t="s">
        <v>168</v>
      </c>
      <c r="F160" s="44"/>
      <c r="G160" s="44"/>
      <c r="H160" s="44"/>
    </row>
    <row r="161" spans="1:8" x14ac:dyDescent="0.35">
      <c r="A161" s="110" t="s">
        <v>158</v>
      </c>
      <c r="B161" s="53">
        <f>20971000</f>
        <v>20971000</v>
      </c>
      <c r="C161" s="51">
        <v>10300</v>
      </c>
      <c r="D161" s="103">
        <f t="shared" si="4"/>
        <v>4.9115445138524629E-4</v>
      </c>
      <c r="E161" s="51" t="s">
        <v>168</v>
      </c>
      <c r="F161" s="44"/>
      <c r="G161" s="44"/>
      <c r="H161" s="44"/>
    </row>
    <row r="162" spans="1:8" x14ac:dyDescent="0.35">
      <c r="A162" s="110" t="s">
        <v>153</v>
      </c>
      <c r="B162" s="53">
        <f>13737000</f>
        <v>13737000</v>
      </c>
      <c r="C162" s="51">
        <v>5300</v>
      </c>
      <c r="D162" s="103">
        <f t="shared" si="4"/>
        <v>3.8581932008444346E-4</v>
      </c>
      <c r="E162" s="51" t="s">
        <v>168</v>
      </c>
      <c r="F162" s="44"/>
      <c r="G162" s="44"/>
      <c r="H162" s="44"/>
    </row>
    <row r="163" spans="1:8" x14ac:dyDescent="0.35">
      <c r="A163" s="110" t="s">
        <v>106</v>
      </c>
      <c r="B163" s="53">
        <f>739000</f>
        <v>739000</v>
      </c>
      <c r="C163" s="51">
        <v>11200</v>
      </c>
      <c r="D163" s="103">
        <f t="shared" si="4"/>
        <v>1.5155615696887685E-2</v>
      </c>
      <c r="E163" s="51" t="s">
        <v>169</v>
      </c>
      <c r="F163" s="44"/>
      <c r="G163" s="44"/>
      <c r="H163" s="44"/>
    </row>
    <row r="164" spans="1:8" x14ac:dyDescent="0.35">
      <c r="A164" s="110" t="s">
        <v>132</v>
      </c>
      <c r="B164" s="53">
        <f>3926000</f>
        <v>3926000</v>
      </c>
      <c r="C164" s="51">
        <v>11900</v>
      </c>
      <c r="D164" s="103">
        <f t="shared" si="4"/>
        <v>3.0310748853795214E-3</v>
      </c>
      <c r="E164" s="51" t="s">
        <v>169</v>
      </c>
      <c r="F164" s="44"/>
      <c r="G164" s="44"/>
      <c r="H164" s="44"/>
    </row>
    <row r="165" spans="1:8" x14ac:dyDescent="0.35">
      <c r="A165" s="110" t="s">
        <v>134</v>
      </c>
      <c r="B165" s="50">
        <v>4265000</v>
      </c>
      <c r="C165" s="51">
        <v>2150</v>
      </c>
      <c r="D165" s="103">
        <f t="shared" si="4"/>
        <v>5.0410316529894488E-4</v>
      </c>
      <c r="E165" s="51" t="s">
        <v>169</v>
      </c>
      <c r="F165" s="44"/>
      <c r="G165" s="44"/>
      <c r="H165" s="44"/>
    </row>
    <row r="166" spans="1:8" x14ac:dyDescent="0.35">
      <c r="A166" s="110" t="s">
        <v>136</v>
      </c>
      <c r="B166" s="53">
        <f>4556000</f>
        <v>4556000</v>
      </c>
      <c r="C166" s="51">
        <v>18850</v>
      </c>
      <c r="D166" s="103">
        <f t="shared" si="4"/>
        <v>4.1374012291483754E-3</v>
      </c>
      <c r="E166" s="51" t="s">
        <v>169</v>
      </c>
      <c r="F166" s="44"/>
      <c r="G166" s="44"/>
      <c r="H166" s="44"/>
    </row>
    <row r="167" spans="1:8" x14ac:dyDescent="0.35">
      <c r="A167" s="110" t="s">
        <v>120</v>
      </c>
      <c r="B167" s="53">
        <f>2036000</f>
        <v>2036000</v>
      </c>
      <c r="C167" s="51">
        <v>10860</v>
      </c>
      <c r="D167" s="103">
        <f t="shared" si="4"/>
        <v>5.3339882121807465E-3</v>
      </c>
      <c r="E167" s="51" t="s">
        <v>169</v>
      </c>
      <c r="F167" s="44"/>
      <c r="G167" s="44"/>
      <c r="H167" s="44"/>
    </row>
    <row r="168" spans="1:8" x14ac:dyDescent="0.35">
      <c r="A168" s="110" t="s">
        <v>126</v>
      </c>
      <c r="B168" s="53">
        <f>3044000</f>
        <v>3044000</v>
      </c>
      <c r="C168" s="51">
        <v>16350</v>
      </c>
      <c r="D168" s="103">
        <f t="shared" si="4"/>
        <v>5.3712220762155063E-3</v>
      </c>
      <c r="E168" s="51" t="s">
        <v>169</v>
      </c>
      <c r="F168" s="44"/>
      <c r="G168" s="44"/>
      <c r="H168" s="44"/>
    </row>
    <row r="169" spans="1:8" x14ac:dyDescent="0.35">
      <c r="A169" s="110" t="s">
        <v>104</v>
      </c>
      <c r="B169" s="59">
        <v>678177</v>
      </c>
      <c r="C169" s="51">
        <v>6500</v>
      </c>
      <c r="D169" s="105">
        <f t="shared" si="4"/>
        <v>9.5845184959088853E-3</v>
      </c>
      <c r="E169" s="51" t="s">
        <v>169</v>
      </c>
      <c r="F169" s="44"/>
      <c r="G169" s="44"/>
      <c r="H169" s="44"/>
    </row>
    <row r="170" spans="1:8" x14ac:dyDescent="0.35">
      <c r="A170" s="110" t="s">
        <v>143</v>
      </c>
      <c r="B170" s="62">
        <f>6640000</f>
        <v>6640000</v>
      </c>
      <c r="C170" s="51">
        <v>7600</v>
      </c>
      <c r="D170" s="103">
        <f t="shared" si="4"/>
        <v>1.1445783132530121E-3</v>
      </c>
      <c r="E170" s="51" t="s">
        <v>169</v>
      </c>
      <c r="F170" s="44"/>
      <c r="G170" s="44"/>
      <c r="H170" s="44"/>
    </row>
    <row r="171" spans="1:8" x14ac:dyDescent="0.35">
      <c r="A171" s="110" t="s">
        <v>149</v>
      </c>
      <c r="B171" s="53">
        <f>11696000</f>
        <v>11696000</v>
      </c>
      <c r="C171" s="51">
        <v>15600</v>
      </c>
      <c r="D171" s="103">
        <f t="shared" si="4"/>
        <v>1.3337893296853625E-3</v>
      </c>
      <c r="E171" s="51" t="s">
        <v>169</v>
      </c>
      <c r="F171" s="44"/>
      <c r="G171" s="44"/>
      <c r="H171" s="44"/>
    </row>
    <row r="172" spans="1:8" x14ac:dyDescent="0.35">
      <c r="A172" s="110" t="s">
        <v>97</v>
      </c>
      <c r="B172" s="53">
        <f>382000</f>
        <v>382000</v>
      </c>
      <c r="C172" s="51">
        <v>7000</v>
      </c>
      <c r="D172" s="103">
        <f t="shared" si="4"/>
        <v>1.832460732984293E-2</v>
      </c>
      <c r="E172" s="51" t="s">
        <v>87</v>
      </c>
      <c r="F172" s="44"/>
      <c r="G172" s="44"/>
      <c r="H172" s="44"/>
    </row>
    <row r="173" spans="1:8" x14ac:dyDescent="0.35">
      <c r="A173" s="110" t="s">
        <v>108</v>
      </c>
      <c r="B173" s="53">
        <f>819000</f>
        <v>819000</v>
      </c>
      <c r="C173" s="51">
        <v>8450</v>
      </c>
      <c r="D173" s="103">
        <f t="shared" si="4"/>
        <v>1.0317460317460317E-2</v>
      </c>
      <c r="E173" s="51" t="s">
        <v>87</v>
      </c>
      <c r="F173" s="44"/>
      <c r="G173" s="44"/>
      <c r="H173" s="44"/>
    </row>
    <row r="174" spans="1:8" x14ac:dyDescent="0.35">
      <c r="A174" s="110" t="s">
        <v>110</v>
      </c>
      <c r="B174" s="50">
        <v>833000</v>
      </c>
      <c r="C174" s="51">
        <v>3500</v>
      </c>
      <c r="D174" s="103">
        <f t="shared" si="4"/>
        <v>4.2016806722689074E-3</v>
      </c>
      <c r="E174" s="51" t="s">
        <v>87</v>
      </c>
      <c r="F174" s="44"/>
      <c r="G174" s="44"/>
      <c r="H174" s="44"/>
    </row>
    <row r="175" spans="1:8" x14ac:dyDescent="0.35">
      <c r="A175" s="110" t="s">
        <v>135</v>
      </c>
      <c r="B175" s="53">
        <f>4433000</f>
        <v>4433000</v>
      </c>
      <c r="C175" s="51">
        <v>9750</v>
      </c>
      <c r="D175" s="103">
        <f t="shared" ref="D175:D180" si="5">C175/B175</f>
        <v>2.1994134897360706E-3</v>
      </c>
      <c r="E175" s="51" t="s">
        <v>87</v>
      </c>
      <c r="F175" s="44"/>
      <c r="G175" s="44"/>
      <c r="H175" s="44"/>
    </row>
    <row r="176" spans="1:8" x14ac:dyDescent="0.35">
      <c r="A176" s="110" t="s">
        <v>156</v>
      </c>
      <c r="B176" s="53">
        <f>18914000</f>
        <v>18914000</v>
      </c>
      <c r="C176" s="51">
        <v>8400</v>
      </c>
      <c r="D176" s="103">
        <f t="shared" si="5"/>
        <v>4.4411547002220575E-4</v>
      </c>
      <c r="E176" s="51" t="s">
        <v>87</v>
      </c>
      <c r="F176" s="44"/>
      <c r="G176" s="44"/>
      <c r="H176" s="44"/>
    </row>
    <row r="177" spans="1:8" x14ac:dyDescent="0.35">
      <c r="A177" s="110" t="s">
        <v>125</v>
      </c>
      <c r="B177" s="53">
        <f>2779000</f>
        <v>2779000</v>
      </c>
      <c r="C177" s="51">
        <v>15500</v>
      </c>
      <c r="D177" s="103">
        <f t="shared" si="5"/>
        <v>5.577545879812882E-3</v>
      </c>
      <c r="E177" s="51" t="s">
        <v>87</v>
      </c>
      <c r="F177" s="44"/>
      <c r="G177" s="44"/>
      <c r="H177" s="44"/>
    </row>
    <row r="178" spans="1:8" x14ac:dyDescent="0.35">
      <c r="A178" s="110" t="s">
        <v>150</v>
      </c>
      <c r="B178" s="53">
        <f>11968000</f>
        <v>11968000</v>
      </c>
      <c r="C178" s="51">
        <v>7350</v>
      </c>
      <c r="D178" s="103">
        <f t="shared" si="5"/>
        <v>6.1413770053475938E-4</v>
      </c>
      <c r="E178" s="51" t="s">
        <v>87</v>
      </c>
      <c r="F178" s="44"/>
      <c r="G178" s="44"/>
      <c r="H178" s="44"/>
    </row>
    <row r="179" spans="1:8" x14ac:dyDescent="0.35">
      <c r="A179" s="110" t="s">
        <v>131</v>
      </c>
      <c r="B179" s="53">
        <f>3833000</f>
        <v>3833000</v>
      </c>
      <c r="C179" s="51">
        <v>6750</v>
      </c>
      <c r="D179" s="103">
        <f t="shared" si="5"/>
        <v>1.7610226976258806E-3</v>
      </c>
      <c r="E179" s="51" t="s">
        <v>87</v>
      </c>
      <c r="F179" s="44"/>
      <c r="G179" s="44"/>
      <c r="H179" s="44"/>
    </row>
    <row r="180" spans="1:8" x14ac:dyDescent="0.35">
      <c r="A180" s="112" t="s">
        <v>142</v>
      </c>
      <c r="B180" s="113">
        <v>6202000</v>
      </c>
      <c r="C180" s="114">
        <v>3100</v>
      </c>
      <c r="D180" s="115">
        <f t="shared" si="5"/>
        <v>4.998387616897775E-4</v>
      </c>
      <c r="E180" s="51" t="s">
        <v>87</v>
      </c>
      <c r="F180" s="44"/>
      <c r="G180" s="44"/>
      <c r="H180" s="44"/>
    </row>
    <row r="181" spans="1:8" x14ac:dyDescent="0.35">
      <c r="A181" s="56"/>
      <c r="B181" s="63"/>
      <c r="C181" s="63"/>
      <c r="D181" s="64"/>
      <c r="E181" s="44"/>
      <c r="F181" s="44"/>
      <c r="G181" s="44"/>
      <c r="H181" s="44"/>
    </row>
    <row r="182" spans="1:8" x14ac:dyDescent="0.35">
      <c r="A182" s="66" t="s">
        <v>160</v>
      </c>
      <c r="B182" s="50"/>
      <c r="C182" s="51"/>
      <c r="D182" s="67"/>
      <c r="E182" s="44"/>
      <c r="F182" s="44"/>
      <c r="G182" s="44"/>
      <c r="H182" s="44"/>
    </row>
    <row r="183" spans="1:8" ht="15" thickBot="1" x14ac:dyDescent="0.4">
      <c r="A183" s="68" t="s">
        <v>161</v>
      </c>
      <c r="B183" s="69">
        <v>8000000</v>
      </c>
      <c r="C183" s="70">
        <v>200000</v>
      </c>
      <c r="D183" s="71">
        <f>C183/B183</f>
        <v>2.5000000000000001E-2</v>
      </c>
      <c r="E183" s="44"/>
      <c r="F183" s="44"/>
      <c r="G183" s="44"/>
      <c r="H183" s="44"/>
    </row>
    <row r="186" spans="1:8" x14ac:dyDescent="0.35">
      <c r="A186" s="117" t="s">
        <v>469</v>
      </c>
    </row>
  </sheetData>
  <mergeCells count="1">
    <mergeCell ref="A80:D80"/>
  </mergeCells>
  <phoneticPr fontId="47" type="noConversion"/>
  <pageMargins left="0.7" right="0.7" top="0.75" bottom="0.75" header="0.3" footer="0.3"/>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E26" sqref="E26"/>
    </sheetView>
  </sheetViews>
  <sheetFormatPr baseColWidth="10" defaultRowHeight="14.5" x14ac:dyDescent="0.35"/>
  <sheetData>
    <row r="1" spans="1:1" x14ac:dyDescent="0.35">
      <c r="A1" t="s">
        <v>281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I16" sqref="I16"/>
    </sheetView>
  </sheetViews>
  <sheetFormatPr baseColWidth="10" defaultRowHeight="14.5" x14ac:dyDescent="0.35"/>
  <sheetData>
    <row r="1" spans="1:1" x14ac:dyDescent="0.35">
      <c r="A1" t="s">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5" x14ac:dyDescent="0.35"/>
  <sheetData>
    <row r="1" spans="1:1" x14ac:dyDescent="0.35">
      <c r="A1" t="s">
        <v>281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78BD8-8A22-4735-AC23-978BA553F07A}">
  <dimension ref="A1:B2"/>
  <sheetViews>
    <sheetView workbookViewId="0">
      <selection activeCell="H8" sqref="H8"/>
    </sheetView>
  </sheetViews>
  <sheetFormatPr baseColWidth="10" defaultRowHeight="14.5" x14ac:dyDescent="0.35"/>
  <sheetData>
    <row r="1" spans="1:2" x14ac:dyDescent="0.35">
      <c r="A1" t="s">
        <v>426</v>
      </c>
      <c r="B1" t="s">
        <v>530</v>
      </c>
    </row>
    <row r="2" spans="1:2" x14ac:dyDescent="0.35">
      <c r="A2" s="476">
        <v>45475</v>
      </c>
      <c r="B2" t="s">
        <v>531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workbookViewId="0">
      <selection activeCell="C30" sqref="C30"/>
    </sheetView>
  </sheetViews>
  <sheetFormatPr baseColWidth="10" defaultRowHeight="14.5" x14ac:dyDescent="0.35"/>
  <cols>
    <col min="1" max="1" width="34.1796875" customWidth="1"/>
    <col min="2" max="3" width="21.7265625" customWidth="1"/>
    <col min="4" max="4" width="23.1796875" customWidth="1"/>
    <col min="5" max="5" width="53.7265625" customWidth="1"/>
    <col min="6" max="6" width="19.453125" customWidth="1"/>
  </cols>
  <sheetData>
    <row r="1" spans="1:6" ht="15" thickBot="1" x14ac:dyDescent="0.4">
      <c r="A1" s="495" t="s">
        <v>470</v>
      </c>
      <c r="B1" s="495"/>
      <c r="C1" s="495"/>
      <c r="D1" s="495"/>
      <c r="E1" s="495"/>
      <c r="F1" s="495"/>
    </row>
    <row r="2" spans="1:6" s="430" customFormat="1" ht="32.25" customHeight="1" thickBot="1" x14ac:dyDescent="0.4">
      <c r="A2" s="428" t="s">
        <v>245</v>
      </c>
      <c r="B2" s="431" t="s">
        <v>471</v>
      </c>
      <c r="C2" s="431" t="s">
        <v>523</v>
      </c>
      <c r="D2" s="431" t="s">
        <v>472</v>
      </c>
      <c r="E2" s="429" t="s">
        <v>478</v>
      </c>
      <c r="F2" s="434" t="s">
        <v>524</v>
      </c>
    </row>
    <row r="3" spans="1:6" x14ac:dyDescent="0.35">
      <c r="A3" s="422" t="s">
        <v>0</v>
      </c>
      <c r="B3" s="350" t="s">
        <v>486</v>
      </c>
      <c r="C3" s="36" t="s">
        <v>511</v>
      </c>
      <c r="D3" s="36" t="s">
        <v>513</v>
      </c>
      <c r="E3" s="37" t="s">
        <v>487</v>
      </c>
      <c r="F3" s="164" t="s">
        <v>191</v>
      </c>
    </row>
    <row r="4" spans="1:6" x14ac:dyDescent="0.35">
      <c r="A4" s="4" t="s">
        <v>1</v>
      </c>
      <c r="B4" s="160" t="s">
        <v>473</v>
      </c>
      <c r="C4" s="9" t="s">
        <v>511</v>
      </c>
      <c r="D4" s="9" t="s">
        <v>514</v>
      </c>
      <c r="E4" s="1" t="s">
        <v>178</v>
      </c>
      <c r="F4" s="145" t="s">
        <v>191</v>
      </c>
    </row>
    <row r="5" spans="1:6" x14ac:dyDescent="0.35">
      <c r="A5" s="4" t="s">
        <v>2</v>
      </c>
      <c r="B5" s="160" t="s">
        <v>86</v>
      </c>
      <c r="C5" s="9" t="s">
        <v>86</v>
      </c>
      <c r="D5" s="9"/>
      <c r="E5" s="1" t="s">
        <v>477</v>
      </c>
      <c r="F5" s="145"/>
    </row>
    <row r="6" spans="1:6" x14ac:dyDescent="0.35">
      <c r="A6" s="4" t="s">
        <v>3</v>
      </c>
      <c r="B6" s="160" t="s">
        <v>86</v>
      </c>
      <c r="C6" s="9"/>
      <c r="D6" s="9"/>
      <c r="E6" s="1" t="s">
        <v>474</v>
      </c>
      <c r="F6" s="145" t="s">
        <v>191</v>
      </c>
    </row>
    <row r="7" spans="1:6" x14ac:dyDescent="0.35">
      <c r="A7" s="4" t="s">
        <v>4</v>
      </c>
      <c r="B7" s="160" t="s">
        <v>86</v>
      </c>
      <c r="C7" s="9"/>
      <c r="D7" s="9"/>
      <c r="E7" s="1" t="s">
        <v>474</v>
      </c>
      <c r="F7" s="145"/>
    </row>
    <row r="8" spans="1:6" x14ac:dyDescent="0.35">
      <c r="A8" s="4" t="s">
        <v>5</v>
      </c>
      <c r="B8" s="160" t="s">
        <v>86</v>
      </c>
      <c r="C8" s="9"/>
      <c r="D8" s="9"/>
      <c r="E8" s="1" t="s">
        <v>474</v>
      </c>
      <c r="F8" s="145"/>
    </row>
    <row r="9" spans="1:6" x14ac:dyDescent="0.35">
      <c r="A9" s="4" t="s">
        <v>6</v>
      </c>
      <c r="B9" s="160" t="s">
        <v>86</v>
      </c>
      <c r="C9" s="9" t="s">
        <v>512</v>
      </c>
      <c r="D9" s="9" t="s">
        <v>475</v>
      </c>
      <c r="E9" s="1" t="s">
        <v>476</v>
      </c>
      <c r="F9" s="145"/>
    </row>
    <row r="10" spans="1:6" x14ac:dyDescent="0.35">
      <c r="A10" s="4" t="s">
        <v>7</v>
      </c>
      <c r="B10" s="160" t="s">
        <v>86</v>
      </c>
      <c r="C10" s="9" t="s">
        <v>86</v>
      </c>
      <c r="D10" s="9"/>
      <c r="E10" s="1" t="s">
        <v>476</v>
      </c>
      <c r="F10" s="145"/>
    </row>
    <row r="11" spans="1:6" x14ac:dyDescent="0.35">
      <c r="A11" s="4" t="s">
        <v>8</v>
      </c>
      <c r="B11" s="160" t="s">
        <v>86</v>
      </c>
      <c r="C11" s="9" t="s">
        <v>86</v>
      </c>
      <c r="D11" s="9"/>
      <c r="E11" s="1" t="s">
        <v>476</v>
      </c>
      <c r="F11" s="145" t="s">
        <v>191</v>
      </c>
    </row>
    <row r="12" spans="1:6" x14ac:dyDescent="0.35">
      <c r="A12" s="4" t="s">
        <v>9</v>
      </c>
      <c r="B12" s="160" t="s">
        <v>473</v>
      </c>
      <c r="C12" s="9" t="s">
        <v>511</v>
      </c>
      <c r="D12" s="9" t="s">
        <v>515</v>
      </c>
      <c r="E12" s="1" t="s">
        <v>178</v>
      </c>
      <c r="F12" s="145" t="s">
        <v>191</v>
      </c>
    </row>
    <row r="13" spans="1:6" x14ac:dyDescent="0.35">
      <c r="A13" s="4" t="s">
        <v>10</v>
      </c>
      <c r="B13" s="160" t="s">
        <v>86</v>
      </c>
      <c r="C13" s="9"/>
      <c r="D13" s="9"/>
      <c r="E13" s="1" t="s">
        <v>480</v>
      </c>
      <c r="F13" s="145"/>
    </row>
    <row r="14" spans="1:6" x14ac:dyDescent="0.35">
      <c r="A14" s="4" t="s">
        <v>11</v>
      </c>
      <c r="B14" s="160" t="s">
        <v>473</v>
      </c>
      <c r="C14" s="9" t="s">
        <v>511</v>
      </c>
      <c r="D14" s="9" t="s">
        <v>515</v>
      </c>
      <c r="E14" s="1" t="s">
        <v>481</v>
      </c>
      <c r="F14" s="145"/>
    </row>
    <row r="15" spans="1:6" x14ac:dyDescent="0.35">
      <c r="A15" s="4" t="s">
        <v>12</v>
      </c>
      <c r="B15" s="160" t="s">
        <v>473</v>
      </c>
      <c r="C15" s="9" t="s">
        <v>511</v>
      </c>
      <c r="D15" s="9" t="s">
        <v>516</v>
      </c>
      <c r="E15" s="1" t="s">
        <v>178</v>
      </c>
      <c r="F15" s="145" t="s">
        <v>191</v>
      </c>
    </row>
    <row r="16" spans="1:6" x14ac:dyDescent="0.35">
      <c r="A16" s="4" t="s">
        <v>13</v>
      </c>
      <c r="B16" s="160" t="s">
        <v>191</v>
      </c>
      <c r="C16" s="9" t="s">
        <v>510</v>
      </c>
      <c r="D16" s="9"/>
      <c r="E16" s="1" t="s">
        <v>178</v>
      </c>
      <c r="F16" s="145" t="s">
        <v>191</v>
      </c>
    </row>
    <row r="17" spans="1:6" x14ac:dyDescent="0.35">
      <c r="A17" s="4" t="s">
        <v>14</v>
      </c>
      <c r="B17" s="160" t="s">
        <v>473</v>
      </c>
      <c r="C17" s="9" t="s">
        <v>511</v>
      </c>
      <c r="D17" s="9" t="s">
        <v>514</v>
      </c>
      <c r="E17" s="1" t="s">
        <v>178</v>
      </c>
      <c r="F17" s="145" t="s">
        <v>191</v>
      </c>
    </row>
    <row r="18" spans="1:6" x14ac:dyDescent="0.35">
      <c r="A18" s="4" t="s">
        <v>15</v>
      </c>
      <c r="B18" s="160" t="s">
        <v>473</v>
      </c>
      <c r="C18" s="9" t="s">
        <v>511</v>
      </c>
      <c r="D18" s="9" t="s">
        <v>515</v>
      </c>
      <c r="E18" s="1" t="s">
        <v>178</v>
      </c>
      <c r="F18" s="145" t="s">
        <v>191</v>
      </c>
    </row>
    <row r="19" spans="1:6" x14ac:dyDescent="0.35">
      <c r="A19" s="423" t="s">
        <v>16</v>
      </c>
      <c r="B19" s="425" t="s">
        <v>86</v>
      </c>
      <c r="C19" s="9" t="s">
        <v>86</v>
      </c>
      <c r="D19" s="432"/>
      <c r="E19" s="1" t="s">
        <v>477</v>
      </c>
      <c r="F19" s="174"/>
    </row>
    <row r="20" spans="1:6" x14ac:dyDescent="0.35">
      <c r="A20" s="455" t="s">
        <v>173</v>
      </c>
      <c r="B20" s="426" t="s">
        <v>87</v>
      </c>
      <c r="C20" s="9"/>
      <c r="D20" s="433"/>
      <c r="E20" s="424" t="s">
        <v>178</v>
      </c>
      <c r="F20" s="427" t="s">
        <v>191</v>
      </c>
    </row>
    <row r="21" spans="1:6" x14ac:dyDescent="0.35">
      <c r="A21" s="455" t="s">
        <v>172</v>
      </c>
      <c r="B21" s="426" t="s">
        <v>488</v>
      </c>
      <c r="C21" s="9"/>
      <c r="D21" s="433"/>
      <c r="E21" s="424" t="s">
        <v>484</v>
      </c>
      <c r="F21" s="427"/>
    </row>
    <row r="22" spans="1:6" x14ac:dyDescent="0.35">
      <c r="A22" s="455" t="s">
        <v>171</v>
      </c>
      <c r="B22" s="426" t="s">
        <v>488</v>
      </c>
      <c r="C22" s="433"/>
      <c r="D22" s="433"/>
      <c r="E22" s="424" t="s">
        <v>484</v>
      </c>
      <c r="F22" s="427"/>
    </row>
    <row r="23" spans="1:6" x14ac:dyDescent="0.35">
      <c r="A23" s="423" t="s">
        <v>17</v>
      </c>
      <c r="B23" s="425" t="s">
        <v>86</v>
      </c>
      <c r="C23" s="432"/>
      <c r="D23" s="432"/>
      <c r="E23" s="424" t="s">
        <v>485</v>
      </c>
      <c r="F23" s="174"/>
    </row>
    <row r="24" spans="1:6" x14ac:dyDescent="0.35">
      <c r="A24" s="4" t="s">
        <v>18</v>
      </c>
      <c r="B24" s="160" t="s">
        <v>87</v>
      </c>
      <c r="C24" s="9"/>
      <c r="D24" s="9"/>
      <c r="E24" s="1" t="s">
        <v>178</v>
      </c>
      <c r="F24" s="145" t="s">
        <v>191</v>
      </c>
    </row>
    <row r="25" spans="1:6" x14ac:dyDescent="0.35">
      <c r="A25" s="4" t="s">
        <v>56</v>
      </c>
      <c r="B25" s="160" t="s">
        <v>86</v>
      </c>
      <c r="C25" s="9"/>
      <c r="D25" s="9"/>
      <c r="E25" s="1" t="s">
        <v>482</v>
      </c>
      <c r="F25" s="145"/>
    </row>
    <row r="26" spans="1:6" x14ac:dyDescent="0.35">
      <c r="A26" s="4" t="s">
        <v>19</v>
      </c>
      <c r="B26" s="160" t="s">
        <v>191</v>
      </c>
      <c r="C26" s="9" t="s">
        <v>510</v>
      </c>
      <c r="D26" s="9"/>
      <c r="E26" s="1" t="s">
        <v>178</v>
      </c>
      <c r="F26" s="145" t="s">
        <v>191</v>
      </c>
    </row>
    <row r="27" spans="1:6" x14ac:dyDescent="0.35">
      <c r="A27" s="4" t="s">
        <v>20</v>
      </c>
      <c r="B27" s="160" t="s">
        <v>186</v>
      </c>
      <c r="C27" s="9"/>
      <c r="D27" s="9"/>
      <c r="E27" s="1" t="s">
        <v>480</v>
      </c>
      <c r="F27" s="145"/>
    </row>
    <row r="28" spans="1:6" ht="15" thickBot="1" x14ac:dyDescent="0.4">
      <c r="A28" s="19" t="s">
        <v>84</v>
      </c>
      <c r="B28" s="453" t="s">
        <v>86</v>
      </c>
      <c r="C28" s="9" t="s">
        <v>510</v>
      </c>
      <c r="D28" s="456"/>
      <c r="E28" s="38" t="s">
        <v>178</v>
      </c>
      <c r="F28" s="457" t="s">
        <v>191</v>
      </c>
    </row>
    <row r="29" spans="1:6" ht="15" thickBot="1" x14ac:dyDescent="0.4">
      <c r="A29" s="35" t="s">
        <v>479</v>
      </c>
      <c r="B29" s="356">
        <v>16</v>
      </c>
      <c r="C29" s="459">
        <v>15</v>
      </c>
      <c r="D29" s="354">
        <v>7</v>
      </c>
      <c r="E29" s="355"/>
      <c r="F29" s="353">
        <v>13</v>
      </c>
    </row>
    <row r="30" spans="1:6" ht="144" customHeight="1" x14ac:dyDescent="0.35">
      <c r="B30" s="458" t="s">
        <v>525</v>
      </c>
      <c r="C30" s="435" t="s">
        <v>550</v>
      </c>
    </row>
    <row r="31" spans="1:6" ht="72.5" x14ac:dyDescent="0.35">
      <c r="A31" s="435" t="s">
        <v>483</v>
      </c>
      <c r="B31" s="458" t="s">
        <v>489</v>
      </c>
      <c r="C31" s="435"/>
      <c r="D31" s="436" t="s">
        <v>517</v>
      </c>
      <c r="E31" s="435" t="s">
        <v>518</v>
      </c>
    </row>
  </sheetData>
  <mergeCells count="1">
    <mergeCell ref="A1:F1"/>
  </mergeCells>
  <pageMargins left="0.7" right="0.7" top="0.75" bottom="0.75" header="0.3" footer="0.3"/>
  <pageSetup paperSize="9" orientation="portrait" horizontalDpi="4294967293" vertic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topLeftCell="B2" workbookViewId="0">
      <pane xSplit="3400" ySplit="1260" activePane="bottomRight"/>
      <selection activeCell="O57" sqref="A1:O57"/>
      <selection pane="topRight" activeCell="D2" sqref="D2"/>
      <selection pane="bottomLeft" activeCell="B1" sqref="B1"/>
      <selection pane="bottomRight" activeCell="B6" sqref="B6"/>
    </sheetView>
  </sheetViews>
  <sheetFormatPr baseColWidth="10" defaultRowHeight="14.5" x14ac:dyDescent="0.35"/>
  <cols>
    <col min="1" max="1" width="3.81640625" customWidth="1"/>
    <col min="2" max="2" width="29.81640625" customWidth="1"/>
    <col min="3" max="3" width="11.90625" customWidth="1"/>
    <col min="4" max="4" width="12.7265625" customWidth="1"/>
    <col min="5" max="5" width="13.1796875" customWidth="1"/>
    <col min="6" max="7" width="14" customWidth="1"/>
    <col min="8" max="8" width="9.7265625" customWidth="1"/>
    <col min="9" max="9" width="8.81640625" style="116" customWidth="1"/>
    <col min="10" max="10" width="76.1796875" style="135" customWidth="1"/>
    <col min="11" max="11" width="7.26953125" style="135" customWidth="1"/>
    <col min="12" max="12" width="9.7265625" style="116" customWidth="1"/>
    <col min="13" max="13" width="69.81640625" customWidth="1"/>
    <col min="14" max="14" width="9.453125" style="116" customWidth="1"/>
  </cols>
  <sheetData>
    <row r="1" spans="1:15" ht="42" customHeight="1" thickBot="1" x14ac:dyDescent="0.4">
      <c r="B1" t="s">
        <v>555</v>
      </c>
      <c r="C1" s="509" t="s">
        <v>202</v>
      </c>
      <c r="D1" s="510"/>
      <c r="E1" s="505" t="s">
        <v>203</v>
      </c>
      <c r="F1" s="506"/>
      <c r="G1" s="507"/>
      <c r="H1" s="511" t="s">
        <v>283</v>
      </c>
      <c r="I1" s="512"/>
      <c r="J1" s="512"/>
      <c r="K1" s="508" t="s">
        <v>209</v>
      </c>
      <c r="L1" s="508"/>
      <c r="M1" s="508"/>
      <c r="N1" s="503" t="s">
        <v>182</v>
      </c>
      <c r="O1" s="504"/>
    </row>
    <row r="2" spans="1:15" s="130" customFormat="1" ht="48.75" customHeight="1" thickBot="1" x14ac:dyDescent="0.4">
      <c r="A2" s="128" t="s">
        <v>198</v>
      </c>
      <c r="B2" s="128" t="s">
        <v>197</v>
      </c>
      <c r="C2" s="201" t="s">
        <v>196</v>
      </c>
      <c r="D2" s="131" t="s">
        <v>526</v>
      </c>
      <c r="E2" s="203" t="s">
        <v>201</v>
      </c>
      <c r="F2" s="131" t="s">
        <v>31</v>
      </c>
      <c r="G2" s="202" t="s">
        <v>208</v>
      </c>
      <c r="H2" s="183" t="s">
        <v>178</v>
      </c>
      <c r="I2" s="184" t="s">
        <v>179</v>
      </c>
      <c r="J2" s="190" t="s">
        <v>46</v>
      </c>
      <c r="K2" s="30" t="s">
        <v>204</v>
      </c>
      <c r="L2" s="30" t="s">
        <v>205</v>
      </c>
      <c r="M2" s="128" t="s">
        <v>233</v>
      </c>
      <c r="N2" s="128" t="s">
        <v>206</v>
      </c>
      <c r="O2" s="200" t="s">
        <v>207</v>
      </c>
    </row>
    <row r="3" spans="1:15" x14ac:dyDescent="0.35">
      <c r="A3">
        <v>1</v>
      </c>
      <c r="B3" t="s">
        <v>0</v>
      </c>
      <c r="C3" s="176">
        <v>1278</v>
      </c>
      <c r="D3" s="144">
        <v>1993</v>
      </c>
      <c r="E3" s="208">
        <v>1278</v>
      </c>
      <c r="F3" s="123"/>
      <c r="G3" s="137"/>
      <c r="H3" s="185">
        <v>468</v>
      </c>
      <c r="I3" s="209" t="s">
        <v>192</v>
      </c>
      <c r="J3" s="187" t="s">
        <v>237</v>
      </c>
      <c r="K3" s="180" t="s">
        <v>192</v>
      </c>
      <c r="L3" s="136"/>
      <c r="M3" s="125" t="s">
        <v>214</v>
      </c>
      <c r="N3" s="210"/>
      <c r="O3" s="164"/>
    </row>
    <row r="4" spans="1:15" x14ac:dyDescent="0.35">
      <c r="A4" s="1">
        <v>2</v>
      </c>
      <c r="B4" s="4" t="s">
        <v>1</v>
      </c>
      <c r="C4" s="176">
        <v>1965</v>
      </c>
      <c r="D4" s="145"/>
      <c r="E4" s="160">
        <v>1965</v>
      </c>
      <c r="F4" s="1"/>
      <c r="G4" s="137"/>
      <c r="H4" s="186">
        <v>240</v>
      </c>
      <c r="I4" s="25" t="s">
        <v>86</v>
      </c>
      <c r="J4" s="191" t="s">
        <v>236</v>
      </c>
      <c r="K4" s="181" t="s">
        <v>193</v>
      </c>
      <c r="L4" s="133" t="s">
        <v>86</v>
      </c>
      <c r="M4" s="167" t="s">
        <v>261</v>
      </c>
      <c r="N4" s="179"/>
      <c r="O4" s="145"/>
    </row>
    <row r="5" spans="1:15" x14ac:dyDescent="0.35">
      <c r="A5">
        <v>3</v>
      </c>
      <c r="B5" s="4" t="s">
        <v>2</v>
      </c>
      <c r="C5" s="176">
        <v>1821</v>
      </c>
      <c r="D5" s="145"/>
      <c r="E5" s="160"/>
      <c r="F5" s="1">
        <v>1948</v>
      </c>
      <c r="G5" s="137"/>
      <c r="H5" s="186">
        <v>50700</v>
      </c>
      <c r="I5" s="25" t="s">
        <v>87</v>
      </c>
      <c r="J5" s="191"/>
      <c r="K5" s="181" t="s">
        <v>86</v>
      </c>
      <c r="L5" s="133"/>
      <c r="M5" s="4" t="s">
        <v>42</v>
      </c>
      <c r="N5" s="179" t="s">
        <v>86</v>
      </c>
      <c r="O5" s="145" t="s">
        <v>174</v>
      </c>
    </row>
    <row r="6" spans="1:15" x14ac:dyDescent="0.35">
      <c r="A6" s="1">
        <v>4</v>
      </c>
      <c r="B6" s="4" t="s">
        <v>3</v>
      </c>
      <c r="C6" s="176">
        <v>1978</v>
      </c>
      <c r="D6" s="145"/>
      <c r="E6" s="160"/>
      <c r="F6" s="1">
        <v>1981</v>
      </c>
      <c r="G6" s="137"/>
      <c r="H6" s="186">
        <v>750</v>
      </c>
      <c r="I6" s="25" t="s">
        <v>87</v>
      </c>
      <c r="J6" s="191"/>
      <c r="K6" s="181" t="s">
        <v>86</v>
      </c>
      <c r="L6" s="133"/>
      <c r="M6" s="4" t="s">
        <v>42</v>
      </c>
      <c r="N6" s="179"/>
      <c r="O6" s="145"/>
    </row>
    <row r="7" spans="1:15" x14ac:dyDescent="0.35">
      <c r="A7">
        <v>5</v>
      </c>
      <c r="B7" s="4" t="s">
        <v>4</v>
      </c>
      <c r="C7" s="176">
        <v>1973</v>
      </c>
      <c r="D7" s="145"/>
      <c r="E7" s="160"/>
      <c r="F7" s="1">
        <v>1983</v>
      </c>
      <c r="G7" s="137"/>
      <c r="H7" s="186">
        <v>344</v>
      </c>
      <c r="I7" s="25" t="s">
        <v>87</v>
      </c>
      <c r="J7" s="191"/>
      <c r="K7" s="181" t="s">
        <v>86</v>
      </c>
      <c r="L7" s="133"/>
      <c r="M7" s="4" t="s">
        <v>42</v>
      </c>
      <c r="N7" s="179"/>
      <c r="O7" s="145"/>
    </row>
    <row r="8" spans="1:15" x14ac:dyDescent="0.35">
      <c r="A8" s="1">
        <v>6</v>
      </c>
      <c r="B8" s="4" t="s">
        <v>5</v>
      </c>
      <c r="C8" s="176">
        <v>1804</v>
      </c>
      <c r="D8" s="145"/>
      <c r="E8" s="160"/>
      <c r="F8" s="1">
        <v>1995</v>
      </c>
      <c r="G8" s="137"/>
      <c r="H8" s="186">
        <v>27750</v>
      </c>
      <c r="I8" s="25" t="s">
        <v>87</v>
      </c>
      <c r="J8" s="191"/>
      <c r="K8" s="181" t="s">
        <v>86</v>
      </c>
      <c r="L8" s="133"/>
      <c r="M8" s="4" t="s">
        <v>42</v>
      </c>
      <c r="N8" s="179"/>
      <c r="O8" s="145"/>
    </row>
    <row r="9" spans="1:15" ht="15" customHeight="1" x14ac:dyDescent="0.35">
      <c r="A9">
        <v>7</v>
      </c>
      <c r="B9" s="4" t="s">
        <v>6</v>
      </c>
      <c r="C9" s="176">
        <v>1944</v>
      </c>
      <c r="D9" s="145"/>
      <c r="E9" s="179">
        <v>1944</v>
      </c>
      <c r="F9" s="1"/>
      <c r="G9" s="137"/>
      <c r="H9" s="186">
        <v>103000</v>
      </c>
      <c r="I9" s="25" t="s">
        <v>243</v>
      </c>
      <c r="J9" s="191" t="s">
        <v>242</v>
      </c>
      <c r="K9" s="181" t="s">
        <v>86</v>
      </c>
      <c r="L9" s="133"/>
      <c r="M9" s="4" t="s">
        <v>215</v>
      </c>
      <c r="N9" s="179"/>
      <c r="O9" s="145"/>
    </row>
    <row r="10" spans="1:15" x14ac:dyDescent="0.35">
      <c r="A10" s="1">
        <v>8</v>
      </c>
      <c r="B10" s="4" t="s">
        <v>7</v>
      </c>
      <c r="C10" s="176">
        <v>1979</v>
      </c>
      <c r="D10" s="145"/>
      <c r="E10" s="160">
        <v>1979</v>
      </c>
      <c r="F10" s="1"/>
      <c r="G10" s="137"/>
      <c r="H10" s="186">
        <v>728</v>
      </c>
      <c r="I10" s="25" t="s">
        <v>87</v>
      </c>
      <c r="J10" s="191"/>
      <c r="K10" s="181" t="s">
        <v>86</v>
      </c>
      <c r="L10" s="133"/>
      <c r="M10" s="4" t="s">
        <v>262</v>
      </c>
      <c r="N10" s="179"/>
      <c r="O10" s="145"/>
    </row>
    <row r="11" spans="1:15" x14ac:dyDescent="0.35">
      <c r="A11">
        <v>9</v>
      </c>
      <c r="B11" s="4" t="s">
        <v>8</v>
      </c>
      <c r="C11" s="176">
        <v>1699</v>
      </c>
      <c r="D11" s="177">
        <v>1806</v>
      </c>
      <c r="E11" s="160"/>
      <c r="F11" s="1">
        <v>1868</v>
      </c>
      <c r="G11" s="137"/>
      <c r="H11" s="186">
        <v>157</v>
      </c>
      <c r="I11" s="25" t="s">
        <v>87</v>
      </c>
      <c r="J11" s="191"/>
      <c r="K11" s="181" t="s">
        <v>86</v>
      </c>
      <c r="L11" s="133"/>
      <c r="M11" s="4" t="s">
        <v>42</v>
      </c>
      <c r="N11" s="179"/>
      <c r="O11" s="145"/>
    </row>
    <row r="12" spans="1:15" x14ac:dyDescent="0.35">
      <c r="A12" s="1">
        <v>10</v>
      </c>
      <c r="B12" s="4" t="s">
        <v>9</v>
      </c>
      <c r="C12" s="176">
        <v>1986</v>
      </c>
      <c r="D12" s="145"/>
      <c r="E12" s="160">
        <v>1986</v>
      </c>
      <c r="F12" s="1"/>
      <c r="G12" s="137"/>
      <c r="H12" s="186">
        <v>180</v>
      </c>
      <c r="I12" s="25" t="s">
        <v>86</v>
      </c>
      <c r="J12" s="191" t="s">
        <v>238</v>
      </c>
      <c r="K12" s="181" t="s">
        <v>174</v>
      </c>
      <c r="L12" s="133" t="s">
        <v>86</v>
      </c>
      <c r="M12" s="168" t="s">
        <v>176</v>
      </c>
      <c r="N12" s="179"/>
      <c r="O12" s="145"/>
    </row>
    <row r="13" spans="1:15" x14ac:dyDescent="0.35">
      <c r="A13">
        <v>11</v>
      </c>
      <c r="B13" s="4" t="s">
        <v>10</v>
      </c>
      <c r="C13" s="176">
        <v>1968</v>
      </c>
      <c r="D13" s="145"/>
      <c r="E13" s="160">
        <v>1968</v>
      </c>
      <c r="F13" s="25"/>
      <c r="G13" s="138"/>
      <c r="H13" s="186">
        <v>2045</v>
      </c>
      <c r="I13" s="25" t="s">
        <v>87</v>
      </c>
      <c r="J13" s="191"/>
      <c r="K13" s="181" t="s">
        <v>86</v>
      </c>
      <c r="L13" s="133"/>
      <c r="M13" s="4" t="s">
        <v>263</v>
      </c>
      <c r="N13" s="179"/>
      <c r="O13" s="145"/>
    </row>
    <row r="14" spans="1:15" x14ac:dyDescent="0.35">
      <c r="A14" s="1">
        <v>12</v>
      </c>
      <c r="B14" s="4" t="s">
        <v>11</v>
      </c>
      <c r="C14" s="176">
        <v>1986</v>
      </c>
      <c r="D14" s="145"/>
      <c r="E14" s="160">
        <v>1986</v>
      </c>
      <c r="F14" s="1"/>
      <c r="G14" s="137"/>
      <c r="H14" s="186">
        <v>700</v>
      </c>
      <c r="I14" s="25" t="s">
        <v>86</v>
      </c>
      <c r="J14" s="191" t="s">
        <v>238</v>
      </c>
      <c r="K14" s="181" t="s">
        <v>174</v>
      </c>
      <c r="L14" s="133" t="s">
        <v>86</v>
      </c>
      <c r="M14" s="168" t="s">
        <v>176</v>
      </c>
      <c r="N14" s="179"/>
      <c r="O14" s="145"/>
    </row>
    <row r="15" spans="1:15" x14ac:dyDescent="0.35">
      <c r="A15">
        <v>13</v>
      </c>
      <c r="B15" s="4" t="s">
        <v>12</v>
      </c>
      <c r="C15" s="176">
        <v>1297</v>
      </c>
      <c r="D15" s="145"/>
      <c r="E15" s="179"/>
      <c r="F15" s="25" t="s">
        <v>199</v>
      </c>
      <c r="G15" s="138"/>
      <c r="H15" s="186">
        <v>2</v>
      </c>
      <c r="I15" s="25" t="s">
        <v>86</v>
      </c>
      <c r="J15" s="191" t="s">
        <v>239</v>
      </c>
      <c r="K15" s="181" t="s">
        <v>86</v>
      </c>
      <c r="L15" s="133"/>
      <c r="M15" s="4" t="s">
        <v>42</v>
      </c>
      <c r="N15" s="179"/>
      <c r="O15" s="145"/>
    </row>
    <row r="16" spans="1:15" x14ac:dyDescent="0.35">
      <c r="A16" s="1">
        <v>14</v>
      </c>
      <c r="B16" s="4" t="s">
        <v>13</v>
      </c>
      <c r="C16" s="176">
        <v>1968</v>
      </c>
      <c r="D16" s="145"/>
      <c r="E16" s="160">
        <v>1968</v>
      </c>
      <c r="F16" s="1"/>
      <c r="G16" s="137"/>
      <c r="H16" s="186">
        <v>24</v>
      </c>
      <c r="I16" s="25" t="s">
        <v>234</v>
      </c>
      <c r="J16" s="191" t="s">
        <v>235</v>
      </c>
      <c r="K16" s="181" t="s">
        <v>87</v>
      </c>
      <c r="L16" s="133" t="s">
        <v>86</v>
      </c>
      <c r="M16" s="168" t="s">
        <v>45</v>
      </c>
      <c r="N16" s="179"/>
      <c r="O16" s="145"/>
    </row>
    <row r="17" spans="1:15" x14ac:dyDescent="0.35">
      <c r="A17">
        <v>15</v>
      </c>
      <c r="B17" s="4" t="s">
        <v>14</v>
      </c>
      <c r="C17" s="176">
        <v>1974</v>
      </c>
      <c r="D17" s="145"/>
      <c r="E17" s="160">
        <v>1974</v>
      </c>
      <c r="F17" s="1"/>
      <c r="G17" s="137"/>
      <c r="H17" s="186">
        <v>260</v>
      </c>
      <c r="I17" s="25" t="s">
        <v>86</v>
      </c>
      <c r="J17" s="191" t="s">
        <v>236</v>
      </c>
      <c r="K17" s="181" t="s">
        <v>87</v>
      </c>
      <c r="L17" s="133" t="s">
        <v>86</v>
      </c>
      <c r="M17" s="167" t="s">
        <v>45</v>
      </c>
      <c r="N17" s="179"/>
      <c r="O17" s="145"/>
    </row>
    <row r="18" spans="1:15" x14ac:dyDescent="0.35">
      <c r="A18" s="1">
        <v>16</v>
      </c>
      <c r="B18" s="4" t="s">
        <v>15</v>
      </c>
      <c r="C18" s="176">
        <v>1994</v>
      </c>
      <c r="D18" s="145"/>
      <c r="E18" s="160">
        <v>1994</v>
      </c>
      <c r="F18" s="1"/>
      <c r="G18" s="137"/>
      <c r="H18" s="186">
        <v>490</v>
      </c>
      <c r="I18" s="25" t="s">
        <v>86</v>
      </c>
      <c r="J18" s="191" t="s">
        <v>238</v>
      </c>
      <c r="K18" s="181" t="s">
        <v>174</v>
      </c>
      <c r="L18" s="133" t="s">
        <v>86</v>
      </c>
      <c r="M18" s="168" t="s">
        <v>176</v>
      </c>
      <c r="N18" s="179"/>
      <c r="O18" s="145"/>
    </row>
    <row r="19" spans="1:15" x14ac:dyDescent="0.35">
      <c r="A19">
        <v>17</v>
      </c>
      <c r="B19" s="4" t="s">
        <v>16</v>
      </c>
      <c r="C19" s="176">
        <v>1903</v>
      </c>
      <c r="D19" s="145"/>
      <c r="E19" s="160"/>
      <c r="F19" s="1">
        <v>1990</v>
      </c>
      <c r="G19" s="137"/>
      <c r="H19" s="186">
        <v>77080</v>
      </c>
      <c r="I19" s="25" t="s">
        <v>87</v>
      </c>
      <c r="J19" s="191"/>
      <c r="K19" s="181" t="s">
        <v>86</v>
      </c>
      <c r="L19" s="133"/>
      <c r="M19" s="4" t="s">
        <v>42</v>
      </c>
      <c r="N19" s="179"/>
      <c r="O19" s="145"/>
    </row>
    <row r="20" spans="1:15" x14ac:dyDescent="0.35">
      <c r="A20" s="1">
        <v>18</v>
      </c>
      <c r="B20" s="120" t="s">
        <v>225</v>
      </c>
      <c r="C20" s="176">
        <v>1983</v>
      </c>
      <c r="D20" s="145"/>
      <c r="E20" s="160">
        <v>1983</v>
      </c>
      <c r="F20" s="172"/>
      <c r="G20" s="173"/>
      <c r="H20" s="186">
        <v>267</v>
      </c>
      <c r="I20" s="25" t="s">
        <v>87</v>
      </c>
      <c r="J20" s="191"/>
      <c r="K20" s="181" t="s">
        <v>86</v>
      </c>
      <c r="L20" s="133" t="s">
        <v>86</v>
      </c>
      <c r="M20" s="4" t="s">
        <v>44</v>
      </c>
      <c r="N20" s="179"/>
      <c r="O20" s="145"/>
    </row>
    <row r="21" spans="1:15" x14ac:dyDescent="0.35">
      <c r="A21">
        <v>19</v>
      </c>
      <c r="B21" s="120" t="s">
        <v>217</v>
      </c>
      <c r="C21" s="176">
        <v>1979</v>
      </c>
      <c r="D21" s="145"/>
      <c r="E21" s="160">
        <v>1979</v>
      </c>
      <c r="F21" s="1"/>
      <c r="G21" s="137"/>
      <c r="H21" s="186">
        <v>620</v>
      </c>
      <c r="I21" s="25" t="s">
        <v>87</v>
      </c>
      <c r="J21" s="191"/>
      <c r="K21" s="181" t="s">
        <v>86</v>
      </c>
      <c r="L21" s="133" t="s">
        <v>86</v>
      </c>
      <c r="M21" s="168" t="s">
        <v>180</v>
      </c>
      <c r="N21" s="179"/>
      <c r="O21" s="145"/>
    </row>
    <row r="22" spans="1:15" ht="15" customHeight="1" x14ac:dyDescent="0.35">
      <c r="A22" s="1">
        <v>20</v>
      </c>
      <c r="B22" s="120" t="s">
        <v>218</v>
      </c>
      <c r="C22" s="176">
        <v>1979</v>
      </c>
      <c r="D22" s="145"/>
      <c r="E22" s="160">
        <v>1979</v>
      </c>
      <c r="F22" s="1"/>
      <c r="G22" s="137"/>
      <c r="H22" s="186">
        <v>388</v>
      </c>
      <c r="I22" s="25" t="s">
        <v>87</v>
      </c>
      <c r="J22" s="191"/>
      <c r="K22" s="181" t="s">
        <v>86</v>
      </c>
      <c r="L22" s="133" t="s">
        <v>86</v>
      </c>
      <c r="M22" s="168" t="s">
        <v>180</v>
      </c>
      <c r="N22" s="179"/>
      <c r="O22" s="145"/>
    </row>
    <row r="23" spans="1:15" x14ac:dyDescent="0.35">
      <c r="A23">
        <v>21</v>
      </c>
      <c r="B23" s="4" t="s">
        <v>17</v>
      </c>
      <c r="C23" s="176">
        <v>1295</v>
      </c>
      <c r="D23" s="145"/>
      <c r="E23" s="179"/>
      <c r="F23" s="25" t="s">
        <v>200</v>
      </c>
      <c r="G23" s="116"/>
      <c r="H23" s="186">
        <v>2842</v>
      </c>
      <c r="I23" s="133" t="s">
        <v>193</v>
      </c>
      <c r="J23" s="191"/>
      <c r="K23" s="181" t="s">
        <v>86</v>
      </c>
      <c r="L23" s="133"/>
      <c r="M23" s="168" t="s">
        <v>177</v>
      </c>
      <c r="N23" s="179"/>
      <c r="O23" s="145"/>
    </row>
    <row r="24" spans="1:15" x14ac:dyDescent="0.35">
      <c r="A24" s="1">
        <v>22</v>
      </c>
      <c r="B24" s="4" t="s">
        <v>18</v>
      </c>
      <c r="C24" s="176">
        <v>1978</v>
      </c>
      <c r="D24" s="145"/>
      <c r="E24" s="160">
        <v>1978</v>
      </c>
      <c r="F24" s="1"/>
      <c r="G24" s="139"/>
      <c r="H24" s="186">
        <v>61</v>
      </c>
      <c r="I24" s="25" t="s">
        <v>87</v>
      </c>
      <c r="J24" s="191"/>
      <c r="K24" s="181" t="s">
        <v>87</v>
      </c>
      <c r="L24" s="136"/>
      <c r="M24" s="169" t="s">
        <v>43</v>
      </c>
      <c r="N24" s="179"/>
      <c r="O24" s="145"/>
    </row>
    <row r="25" spans="1:15" x14ac:dyDescent="0.35">
      <c r="A25">
        <v>23</v>
      </c>
      <c r="B25" s="4" t="s">
        <v>56</v>
      </c>
      <c r="C25" s="176">
        <v>1962</v>
      </c>
      <c r="D25" s="145"/>
      <c r="E25" s="160">
        <v>1962</v>
      </c>
      <c r="F25" s="1"/>
      <c r="G25" s="137"/>
      <c r="H25" s="186">
        <v>28446</v>
      </c>
      <c r="I25" s="25" t="s">
        <v>87</v>
      </c>
      <c r="J25" s="191"/>
      <c r="K25" s="181" t="s">
        <v>86</v>
      </c>
      <c r="L25" s="25"/>
      <c r="M25" s="169" t="s">
        <v>181</v>
      </c>
      <c r="N25" s="179" t="s">
        <v>86</v>
      </c>
      <c r="O25" s="145" t="s">
        <v>174</v>
      </c>
    </row>
    <row r="26" spans="1:15" ht="15" customHeight="1" x14ac:dyDescent="0.35">
      <c r="A26" s="1">
        <v>24</v>
      </c>
      <c r="B26" s="4" t="s">
        <v>19</v>
      </c>
      <c r="C26" s="176">
        <v>1978</v>
      </c>
      <c r="D26" s="145"/>
      <c r="E26" s="160">
        <v>1978</v>
      </c>
      <c r="F26" s="1"/>
      <c r="G26" s="137"/>
      <c r="H26" s="186">
        <v>158</v>
      </c>
      <c r="I26" s="25" t="s">
        <v>87</v>
      </c>
      <c r="J26" s="191"/>
      <c r="K26" s="181" t="s">
        <v>87</v>
      </c>
      <c r="L26" s="133" t="s">
        <v>86</v>
      </c>
      <c r="M26" s="167" t="s">
        <v>45</v>
      </c>
      <c r="N26" s="179"/>
      <c r="O26" s="145"/>
    </row>
    <row r="27" spans="1:15" x14ac:dyDescent="0.35">
      <c r="A27">
        <v>25</v>
      </c>
      <c r="B27" s="4" t="s">
        <v>20</v>
      </c>
      <c r="C27" s="176">
        <v>1980</v>
      </c>
      <c r="D27" s="145"/>
      <c r="E27" s="160">
        <v>1980</v>
      </c>
      <c r="F27" s="25"/>
      <c r="G27" s="138"/>
      <c r="H27" s="186">
        <v>12189</v>
      </c>
      <c r="I27" s="25" t="s">
        <v>87</v>
      </c>
      <c r="J27" s="191"/>
      <c r="K27" s="181" t="s">
        <v>86</v>
      </c>
      <c r="L27" s="133"/>
      <c r="M27" s="4" t="s">
        <v>44</v>
      </c>
      <c r="N27" s="179"/>
      <c r="O27" s="145"/>
    </row>
    <row r="28" spans="1:15" ht="15" customHeight="1" thickBot="1" x14ac:dyDescent="0.4">
      <c r="A28" s="1">
        <v>26</v>
      </c>
      <c r="B28" s="173" t="s">
        <v>21</v>
      </c>
      <c r="C28" s="178">
        <v>752</v>
      </c>
      <c r="D28" s="162">
        <v>1929</v>
      </c>
      <c r="E28" s="161">
        <v>1929</v>
      </c>
      <c r="F28" s="8"/>
      <c r="G28" s="182"/>
      <c r="H28" s="161">
        <v>0.44</v>
      </c>
      <c r="I28" s="228" t="s">
        <v>234</v>
      </c>
      <c r="J28" s="189" t="s">
        <v>240</v>
      </c>
      <c r="K28" s="181" t="s">
        <v>86</v>
      </c>
      <c r="L28" s="133" t="s">
        <v>86</v>
      </c>
      <c r="M28" s="4" t="s">
        <v>180</v>
      </c>
      <c r="N28" s="188"/>
      <c r="O28" s="162"/>
    </row>
    <row r="29" spans="1:15" ht="15" thickBot="1" x14ac:dyDescent="0.4">
      <c r="A29" s="19"/>
      <c r="B29" s="24" t="s">
        <v>30</v>
      </c>
      <c r="C29" s="175">
        <f>AVERAGE(C3:C28)</f>
        <v>1823.1923076923076</v>
      </c>
      <c r="J29" s="192" t="s">
        <v>244</v>
      </c>
      <c r="K29" s="134"/>
      <c r="L29" s="136"/>
      <c r="M29" s="127"/>
      <c r="N29"/>
    </row>
    <row r="30" spans="1:15" ht="15" thickBot="1" x14ac:dyDescent="0.4">
      <c r="B30" s="24" t="s">
        <v>29</v>
      </c>
      <c r="C30" s="126"/>
      <c r="N30"/>
    </row>
    <row r="31" spans="1:15" x14ac:dyDescent="0.35">
      <c r="B31" s="126"/>
      <c r="C31" s="126"/>
      <c r="N31"/>
    </row>
    <row r="32" spans="1:15" x14ac:dyDescent="0.35">
      <c r="B32" s="502" t="s">
        <v>527</v>
      </c>
      <c r="C32" s="502"/>
      <c r="D32" s="502"/>
      <c r="E32" s="502"/>
      <c r="F32" s="502"/>
      <c r="G32" s="502"/>
      <c r="H32" s="502"/>
      <c r="I32" s="502"/>
      <c r="J32" s="502"/>
      <c r="K32" s="502"/>
      <c r="L32" s="502"/>
      <c r="N32"/>
    </row>
    <row r="33" spans="2:14" x14ac:dyDescent="0.35">
      <c r="B33" s="502"/>
      <c r="C33" s="502"/>
      <c r="D33" s="502"/>
      <c r="E33" s="502"/>
      <c r="F33" s="502"/>
      <c r="G33" s="502"/>
      <c r="H33" s="502"/>
      <c r="I33" s="502"/>
      <c r="J33" s="502"/>
      <c r="K33" s="502"/>
      <c r="L33" s="502"/>
      <c r="N33"/>
    </row>
    <row r="34" spans="2:14" ht="15" thickBot="1" x14ac:dyDescent="0.4"/>
    <row r="35" spans="2:14" ht="15" thickBot="1" x14ac:dyDescent="0.4">
      <c r="B35" s="122" t="s">
        <v>208</v>
      </c>
    </row>
    <row r="36" spans="2:14" x14ac:dyDescent="0.35">
      <c r="B36" s="229" t="s">
        <v>117</v>
      </c>
      <c r="C36" s="37"/>
      <c r="D36" s="37"/>
      <c r="E36" s="37"/>
      <c r="F36" s="37">
        <v>1981</v>
      </c>
      <c r="G36" s="164">
        <v>1984</v>
      </c>
    </row>
    <row r="37" spans="2:14" ht="15" thickBot="1" x14ac:dyDescent="0.4">
      <c r="B37" s="161" t="s">
        <v>79</v>
      </c>
      <c r="C37" s="8">
        <v>1965</v>
      </c>
      <c r="D37" s="8"/>
      <c r="E37" s="8">
        <v>1965</v>
      </c>
      <c r="F37" s="8"/>
      <c r="G37" s="162">
        <v>2006</v>
      </c>
    </row>
    <row r="39" spans="2:14" ht="15" thickBot="1" x14ac:dyDescent="0.4"/>
    <row r="40" spans="2:14" ht="26.25" customHeight="1" thickBot="1" x14ac:dyDescent="0.4">
      <c r="B40" s="498" t="s">
        <v>259</v>
      </c>
      <c r="C40" s="499"/>
      <c r="D40" s="204"/>
      <c r="F40" s="117"/>
    </row>
    <row r="41" spans="2:14" x14ac:dyDescent="0.35">
      <c r="B41" s="230" t="s">
        <v>246</v>
      </c>
      <c r="C41" s="231">
        <v>22455</v>
      </c>
      <c r="D41" s="232"/>
      <c r="E41" s="233"/>
      <c r="F41" s="234"/>
    </row>
    <row r="42" spans="2:14" x14ac:dyDescent="0.35">
      <c r="B42" s="235" t="s">
        <v>247</v>
      </c>
      <c r="C42" s="205">
        <v>26437</v>
      </c>
      <c r="D42" s="204" t="s">
        <v>248</v>
      </c>
      <c r="F42" s="143"/>
    </row>
    <row r="43" spans="2:14" x14ac:dyDescent="0.35">
      <c r="B43" s="449" t="s">
        <v>249</v>
      </c>
      <c r="C43" s="205">
        <v>24755</v>
      </c>
      <c r="D43" s="236">
        <v>30874</v>
      </c>
      <c r="F43" s="143"/>
    </row>
    <row r="44" spans="2:14" x14ac:dyDescent="0.35">
      <c r="B44" s="237" t="s">
        <v>250</v>
      </c>
      <c r="C44" s="205">
        <v>7345</v>
      </c>
      <c r="D44" s="206"/>
      <c r="F44" s="143"/>
    </row>
    <row r="45" spans="2:14" x14ac:dyDescent="0.35">
      <c r="B45" s="237" t="s">
        <v>251</v>
      </c>
      <c r="C45" s="207">
        <v>1856</v>
      </c>
      <c r="D45" s="206"/>
      <c r="F45" s="143"/>
    </row>
    <row r="46" spans="2:14" ht="15" thickBot="1" x14ac:dyDescent="0.4">
      <c r="B46" s="241" t="s">
        <v>252</v>
      </c>
      <c r="C46" s="240"/>
      <c r="D46" s="238"/>
      <c r="E46" s="146"/>
      <c r="F46" s="213"/>
    </row>
    <row r="47" spans="2:14" ht="15" thickBot="1" x14ac:dyDescent="0.4">
      <c r="B47" s="239"/>
      <c r="C47" s="204"/>
      <c r="D47" s="206"/>
    </row>
    <row r="48" spans="2:14" ht="15" thickBot="1" x14ac:dyDescent="0.4">
      <c r="B48" s="500" t="s">
        <v>253</v>
      </c>
      <c r="C48" s="501"/>
      <c r="D48" s="206"/>
    </row>
    <row r="49" spans="2:4" x14ac:dyDescent="0.35">
      <c r="B49" s="230" t="s">
        <v>260</v>
      </c>
      <c r="C49" s="242">
        <v>2002</v>
      </c>
      <c r="D49" s="206"/>
    </row>
    <row r="50" spans="2:4" x14ac:dyDescent="0.35">
      <c r="B50" s="243" t="s">
        <v>254</v>
      </c>
      <c r="C50" s="244"/>
      <c r="D50" s="206"/>
    </row>
    <row r="51" spans="2:4" x14ac:dyDescent="0.35">
      <c r="B51" s="235" t="s">
        <v>255</v>
      </c>
      <c r="C51" s="244"/>
      <c r="D51" s="206"/>
    </row>
    <row r="52" spans="2:4" x14ac:dyDescent="0.35">
      <c r="B52" s="235" t="s">
        <v>256</v>
      </c>
      <c r="C52" s="244"/>
      <c r="D52" s="206"/>
    </row>
    <row r="53" spans="2:4" x14ac:dyDescent="0.35">
      <c r="B53" s="235" t="s">
        <v>258</v>
      </c>
      <c r="C53" s="244"/>
      <c r="D53" s="206"/>
    </row>
    <row r="54" spans="2:4" x14ac:dyDescent="0.35">
      <c r="B54" s="235" t="s">
        <v>257</v>
      </c>
      <c r="C54" s="244"/>
      <c r="D54" s="206"/>
    </row>
    <row r="55" spans="2:4" ht="15" thickBot="1" x14ac:dyDescent="0.4">
      <c r="B55" s="245" t="s">
        <v>282</v>
      </c>
      <c r="C55" s="246"/>
      <c r="D55" s="206"/>
    </row>
    <row r="56" spans="2:4" ht="15" thickBot="1" x14ac:dyDescent="0.4"/>
    <row r="57" spans="2:4" ht="30.75" customHeight="1" x14ac:dyDescent="0.35">
      <c r="B57" s="496" t="s">
        <v>461</v>
      </c>
      <c r="C57" s="497"/>
    </row>
    <row r="58" spans="2:4" ht="15" thickBot="1" x14ac:dyDescent="0.4">
      <c r="B58" s="213" t="s">
        <v>552</v>
      </c>
      <c r="C58" t="s">
        <v>553</v>
      </c>
    </row>
    <row r="59" spans="2:4" x14ac:dyDescent="0.35">
      <c r="B59" s="36" t="s">
        <v>467</v>
      </c>
      <c r="C59" s="490" t="s">
        <v>86</v>
      </c>
    </row>
    <row r="60" spans="2:4" x14ac:dyDescent="0.35">
      <c r="B60" s="489" t="s">
        <v>464</v>
      </c>
      <c r="C60" s="422" t="s">
        <v>87</v>
      </c>
    </row>
    <row r="61" spans="2:4" x14ac:dyDescent="0.35">
      <c r="B61" s="9" t="s">
        <v>463</v>
      </c>
      <c r="C61" s="4" t="s">
        <v>86</v>
      </c>
    </row>
    <row r="62" spans="2:4" x14ac:dyDescent="0.35">
      <c r="B62" s="9" t="s">
        <v>466</v>
      </c>
      <c r="C62" s="4" t="s">
        <v>87</v>
      </c>
    </row>
    <row r="63" spans="2:4" x14ac:dyDescent="0.35">
      <c r="B63" s="9" t="s">
        <v>462</v>
      </c>
      <c r="C63" s="4" t="s">
        <v>554</v>
      </c>
    </row>
    <row r="64" spans="2:4" x14ac:dyDescent="0.35">
      <c r="B64" s="9" t="s">
        <v>551</v>
      </c>
      <c r="C64" s="4" t="s">
        <v>87</v>
      </c>
    </row>
    <row r="65" spans="2:3" x14ac:dyDescent="0.35">
      <c r="B65" s="9" t="s">
        <v>465</v>
      </c>
      <c r="C65" s="4" t="s">
        <v>87</v>
      </c>
    </row>
    <row r="66" spans="2:3" x14ac:dyDescent="0.35">
      <c r="B66" s="456" t="s">
        <v>501</v>
      </c>
      <c r="C66" s="19" t="s">
        <v>174</v>
      </c>
    </row>
  </sheetData>
  <mergeCells count="9">
    <mergeCell ref="B57:C57"/>
    <mergeCell ref="B40:C40"/>
    <mergeCell ref="B48:C48"/>
    <mergeCell ref="B32:L33"/>
    <mergeCell ref="N1:O1"/>
    <mergeCell ref="E1:G1"/>
    <mergeCell ref="K1:M1"/>
    <mergeCell ref="C1:D1"/>
    <mergeCell ref="H1:J1"/>
  </mergeCells>
  <pageMargins left="0.7" right="0.7" top="0.75" bottom="0.75" header="0.3" footer="0.3"/>
  <pageSetup paperSize="9" orientation="portrait" horizontalDpi="4294967293" verticalDpi="4294967293"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1"/>
  <sheetViews>
    <sheetView workbookViewId="0">
      <selection activeCell="B2" sqref="B2"/>
    </sheetView>
  </sheetViews>
  <sheetFormatPr baseColWidth="10" defaultRowHeight="14.5" x14ac:dyDescent="0.35"/>
  <cols>
    <col min="1" max="1" width="3.7265625" customWidth="1"/>
    <col min="2" max="2" width="30.453125" customWidth="1"/>
    <col min="3" max="5" width="11.54296875" customWidth="1"/>
    <col min="6" max="6" width="13.81640625" customWidth="1"/>
    <col min="7" max="8" width="11.54296875" customWidth="1"/>
    <col min="10" max="10" width="18.81640625" customWidth="1"/>
  </cols>
  <sheetData>
    <row r="1" spans="2:8" x14ac:dyDescent="0.35">
      <c r="B1" s="39" t="s">
        <v>558</v>
      </c>
    </row>
    <row r="2" spans="2:8" x14ac:dyDescent="0.35">
      <c r="B2" s="39" t="s">
        <v>559</v>
      </c>
    </row>
    <row r="3" spans="2:8" x14ac:dyDescent="0.35">
      <c r="B3" s="513" t="s">
        <v>556</v>
      </c>
      <c r="C3" s="514"/>
      <c r="D3" s="514"/>
      <c r="E3" s="514"/>
      <c r="F3" s="514"/>
      <c r="G3" s="514"/>
      <c r="H3" s="515"/>
    </row>
    <row r="4" spans="2:8" x14ac:dyDescent="0.35">
      <c r="B4" s="516"/>
      <c r="C4" s="502"/>
      <c r="D4" s="502"/>
      <c r="E4" s="502"/>
      <c r="F4" s="502"/>
      <c r="G4" s="502"/>
      <c r="H4" s="517"/>
    </row>
    <row r="5" spans="2:8" x14ac:dyDescent="0.35">
      <c r="B5" s="516"/>
      <c r="C5" s="502"/>
      <c r="D5" s="502"/>
      <c r="E5" s="502"/>
      <c r="F5" s="502"/>
      <c r="G5" s="502"/>
      <c r="H5" s="517"/>
    </row>
    <row r="6" spans="2:8" x14ac:dyDescent="0.35">
      <c r="B6" s="516"/>
      <c r="C6" s="502"/>
      <c r="D6" s="502"/>
      <c r="E6" s="502"/>
      <c r="F6" s="502"/>
      <c r="G6" s="502"/>
      <c r="H6" s="517"/>
    </row>
    <row r="7" spans="2:8" x14ac:dyDescent="0.35">
      <c r="B7" s="516"/>
      <c r="C7" s="502"/>
      <c r="D7" s="502"/>
      <c r="E7" s="502"/>
      <c r="F7" s="502"/>
      <c r="G7" s="502"/>
      <c r="H7" s="517"/>
    </row>
    <row r="8" spans="2:8" x14ac:dyDescent="0.35">
      <c r="B8" s="516"/>
      <c r="C8" s="502"/>
      <c r="D8" s="502"/>
      <c r="E8" s="502"/>
      <c r="F8" s="502"/>
      <c r="G8" s="502"/>
      <c r="H8" s="517"/>
    </row>
    <row r="9" spans="2:8" x14ac:dyDescent="0.35">
      <c r="B9" s="516"/>
      <c r="C9" s="502"/>
      <c r="D9" s="502"/>
      <c r="E9" s="502"/>
      <c r="F9" s="502"/>
      <c r="G9" s="502"/>
      <c r="H9" s="517"/>
    </row>
    <row r="10" spans="2:8" x14ac:dyDescent="0.35">
      <c r="B10" s="516"/>
      <c r="C10" s="502"/>
      <c r="D10" s="502"/>
      <c r="E10" s="502"/>
      <c r="F10" s="502"/>
      <c r="G10" s="502"/>
      <c r="H10" s="517"/>
    </row>
    <row r="11" spans="2:8" x14ac:dyDescent="0.35">
      <c r="B11" s="516"/>
      <c r="C11" s="502"/>
      <c r="D11" s="502"/>
      <c r="E11" s="502"/>
      <c r="F11" s="502"/>
      <c r="G11" s="502"/>
      <c r="H11" s="517"/>
    </row>
    <row r="12" spans="2:8" x14ac:dyDescent="0.35">
      <c r="B12" s="516"/>
      <c r="C12" s="502"/>
      <c r="D12" s="502"/>
      <c r="E12" s="502"/>
      <c r="F12" s="502"/>
      <c r="G12" s="502"/>
      <c r="H12" s="517"/>
    </row>
    <row r="13" spans="2:8" x14ac:dyDescent="0.35">
      <c r="B13" s="516"/>
      <c r="C13" s="502"/>
      <c r="D13" s="502"/>
      <c r="E13" s="502"/>
      <c r="F13" s="502"/>
      <c r="G13" s="502"/>
      <c r="H13" s="517"/>
    </row>
    <row r="14" spans="2:8" x14ac:dyDescent="0.35">
      <c r="B14" s="516"/>
      <c r="C14" s="502"/>
      <c r="D14" s="502"/>
      <c r="E14" s="502"/>
      <c r="F14" s="502"/>
      <c r="G14" s="502"/>
      <c r="H14" s="517"/>
    </row>
    <row r="15" spans="2:8" x14ac:dyDescent="0.35">
      <c r="B15" s="518"/>
      <c r="C15" s="519"/>
      <c r="D15" s="519"/>
      <c r="E15" s="519"/>
      <c r="F15" s="519"/>
      <c r="G15" s="519"/>
      <c r="H15" s="520"/>
    </row>
    <row r="16" spans="2:8" ht="15" customHeight="1" thickBot="1" x14ac:dyDescent="0.4"/>
    <row r="17" spans="1:8" ht="39.5" thickBot="1" x14ac:dyDescent="0.4">
      <c r="B17" s="222" t="s">
        <v>47</v>
      </c>
      <c r="C17" s="247" t="s">
        <v>48</v>
      </c>
      <c r="D17" s="248" t="s">
        <v>49</v>
      </c>
      <c r="E17" s="250" t="s">
        <v>557</v>
      </c>
      <c r="F17" s="249" t="s">
        <v>51</v>
      </c>
      <c r="G17" s="250" t="s">
        <v>52</v>
      </c>
      <c r="H17" s="250" t="s">
        <v>53</v>
      </c>
    </row>
    <row r="18" spans="1:8" x14ac:dyDescent="0.35">
      <c r="A18" s="1">
        <v>1</v>
      </c>
      <c r="B18" s="36" t="s">
        <v>8</v>
      </c>
      <c r="C18" s="37">
        <v>1.5</v>
      </c>
      <c r="D18" s="37">
        <v>1</v>
      </c>
      <c r="E18" s="37">
        <v>0</v>
      </c>
      <c r="F18" s="37">
        <v>0</v>
      </c>
      <c r="G18" s="37">
        <f t="shared" ref="G18:G43" si="0">SUM(C18:F18)</f>
        <v>2.5</v>
      </c>
      <c r="H18" s="164">
        <v>1</v>
      </c>
    </row>
    <row r="19" spans="1:8" x14ac:dyDescent="0.35">
      <c r="A19" s="1">
        <v>2</v>
      </c>
      <c r="B19" s="9" t="s">
        <v>7</v>
      </c>
      <c r="C19" s="1">
        <v>1</v>
      </c>
      <c r="D19" s="1">
        <v>1</v>
      </c>
      <c r="E19" s="1">
        <v>0</v>
      </c>
      <c r="F19" s="1">
        <v>1</v>
      </c>
      <c r="G19" s="1">
        <f t="shared" si="0"/>
        <v>3</v>
      </c>
      <c r="H19" s="145">
        <v>2</v>
      </c>
    </row>
    <row r="20" spans="1:8" x14ac:dyDescent="0.35">
      <c r="A20" s="1">
        <v>3</v>
      </c>
      <c r="B20" s="9" t="s">
        <v>13</v>
      </c>
      <c r="C20" s="1">
        <v>2</v>
      </c>
      <c r="D20" s="1">
        <v>1</v>
      </c>
      <c r="E20" s="1">
        <v>0</v>
      </c>
      <c r="F20" s="1">
        <v>0</v>
      </c>
      <c r="G20" s="1">
        <f t="shared" si="0"/>
        <v>3</v>
      </c>
      <c r="H20" s="145">
        <v>3</v>
      </c>
    </row>
    <row r="21" spans="1:8" x14ac:dyDescent="0.35">
      <c r="A21" s="1">
        <v>4</v>
      </c>
      <c r="B21" s="9" t="s">
        <v>2</v>
      </c>
      <c r="C21" s="1">
        <v>1</v>
      </c>
      <c r="D21" s="1">
        <v>1</v>
      </c>
      <c r="E21" s="1">
        <v>1</v>
      </c>
      <c r="F21" s="1">
        <v>1</v>
      </c>
      <c r="G21" s="1">
        <f t="shared" si="0"/>
        <v>4</v>
      </c>
      <c r="H21" s="145">
        <v>4</v>
      </c>
    </row>
    <row r="22" spans="1:8" x14ac:dyDescent="0.35">
      <c r="A22" s="1">
        <v>5</v>
      </c>
      <c r="B22" s="9" t="s">
        <v>16</v>
      </c>
      <c r="C22" s="1">
        <v>1</v>
      </c>
      <c r="D22" s="1">
        <v>1</v>
      </c>
      <c r="E22" s="1">
        <v>1</v>
      </c>
      <c r="F22" s="1">
        <v>2</v>
      </c>
      <c r="G22" s="1">
        <f t="shared" si="0"/>
        <v>5</v>
      </c>
      <c r="H22" s="145">
        <v>5</v>
      </c>
    </row>
    <row r="23" spans="1:8" x14ac:dyDescent="0.35">
      <c r="A23" s="1">
        <v>6</v>
      </c>
      <c r="B23" s="9" t="s">
        <v>19</v>
      </c>
      <c r="C23" s="1">
        <v>2</v>
      </c>
      <c r="D23" s="1">
        <v>1</v>
      </c>
      <c r="E23" s="1">
        <v>0</v>
      </c>
      <c r="F23" s="1">
        <v>1</v>
      </c>
      <c r="G23" s="1">
        <f t="shared" si="0"/>
        <v>4</v>
      </c>
      <c r="H23" s="145">
        <v>6</v>
      </c>
    </row>
    <row r="24" spans="1:8" x14ac:dyDescent="0.35">
      <c r="A24" s="1">
        <v>7</v>
      </c>
      <c r="B24" s="9" t="s">
        <v>14</v>
      </c>
      <c r="C24" s="1">
        <v>3</v>
      </c>
      <c r="D24" s="1">
        <v>1</v>
      </c>
      <c r="E24" s="1">
        <v>0</v>
      </c>
      <c r="F24" s="1">
        <v>0</v>
      </c>
      <c r="G24" s="1">
        <f t="shared" si="0"/>
        <v>4</v>
      </c>
      <c r="H24" s="145">
        <v>7</v>
      </c>
    </row>
    <row r="25" spans="1:8" x14ac:dyDescent="0.35">
      <c r="A25" s="1">
        <v>8</v>
      </c>
      <c r="B25" s="9" t="s">
        <v>1</v>
      </c>
      <c r="C25" s="1">
        <v>3</v>
      </c>
      <c r="D25" s="1">
        <v>1</v>
      </c>
      <c r="E25" s="1">
        <v>0</v>
      </c>
      <c r="F25" s="1">
        <v>1</v>
      </c>
      <c r="G25" s="1">
        <f t="shared" si="0"/>
        <v>5</v>
      </c>
      <c r="H25" s="145">
        <v>8</v>
      </c>
    </row>
    <row r="26" spans="1:8" x14ac:dyDescent="0.35">
      <c r="A26" s="1">
        <v>9</v>
      </c>
      <c r="B26" s="9" t="s">
        <v>6</v>
      </c>
      <c r="C26" s="1">
        <v>2</v>
      </c>
      <c r="D26" s="1">
        <v>1</v>
      </c>
      <c r="E26" s="1">
        <v>1</v>
      </c>
      <c r="F26" s="1">
        <v>1</v>
      </c>
      <c r="G26" s="1">
        <f t="shared" si="0"/>
        <v>5</v>
      </c>
      <c r="H26" s="145">
        <v>9</v>
      </c>
    </row>
    <row r="27" spans="1:8" x14ac:dyDescent="0.35">
      <c r="A27" s="1">
        <v>10</v>
      </c>
      <c r="B27" s="9" t="s">
        <v>0</v>
      </c>
      <c r="C27" s="1">
        <v>3</v>
      </c>
      <c r="D27" s="1">
        <v>1</v>
      </c>
      <c r="E27" s="1">
        <v>1</v>
      </c>
      <c r="F27" s="1">
        <v>0</v>
      </c>
      <c r="G27" s="1">
        <f t="shared" si="0"/>
        <v>5</v>
      </c>
      <c r="H27" s="145">
        <v>10</v>
      </c>
    </row>
    <row r="28" spans="1:8" x14ac:dyDescent="0.35">
      <c r="A28" s="1">
        <v>11</v>
      </c>
      <c r="B28" s="9" t="s">
        <v>54</v>
      </c>
      <c r="C28" s="1">
        <v>2</v>
      </c>
      <c r="D28" s="1">
        <v>2</v>
      </c>
      <c r="E28" s="1">
        <v>2</v>
      </c>
      <c r="F28" s="1">
        <v>0</v>
      </c>
      <c r="G28" s="1">
        <f t="shared" si="0"/>
        <v>6</v>
      </c>
      <c r="H28" s="145">
        <v>11</v>
      </c>
    </row>
    <row r="29" spans="1:8" x14ac:dyDescent="0.35">
      <c r="A29" s="1">
        <v>12</v>
      </c>
      <c r="B29" s="9" t="s">
        <v>9</v>
      </c>
      <c r="C29" s="1">
        <v>4</v>
      </c>
      <c r="D29" s="1">
        <v>1</v>
      </c>
      <c r="E29" s="1">
        <v>0</v>
      </c>
      <c r="F29" s="1">
        <v>1</v>
      </c>
      <c r="G29" s="1">
        <f t="shared" si="0"/>
        <v>6</v>
      </c>
      <c r="H29" s="145">
        <v>12</v>
      </c>
    </row>
    <row r="30" spans="1:8" x14ac:dyDescent="0.35">
      <c r="A30" s="1">
        <v>13</v>
      </c>
      <c r="B30" s="9" t="s">
        <v>55</v>
      </c>
      <c r="C30" s="1">
        <v>4</v>
      </c>
      <c r="D30" s="1">
        <v>1</v>
      </c>
      <c r="E30" s="1">
        <v>0</v>
      </c>
      <c r="F30" s="1">
        <v>1</v>
      </c>
      <c r="G30" s="1">
        <f t="shared" si="0"/>
        <v>6</v>
      </c>
      <c r="H30" s="145">
        <v>13</v>
      </c>
    </row>
    <row r="31" spans="1:8" x14ac:dyDescent="0.35">
      <c r="A31" s="1">
        <v>14</v>
      </c>
      <c r="B31" s="9" t="s">
        <v>15</v>
      </c>
      <c r="C31" s="1">
        <v>4</v>
      </c>
      <c r="D31" s="1">
        <v>1</v>
      </c>
      <c r="E31" s="1">
        <v>0</v>
      </c>
      <c r="F31" s="1">
        <v>1</v>
      </c>
      <c r="G31" s="1">
        <f t="shared" si="0"/>
        <v>6</v>
      </c>
      <c r="H31" s="145">
        <v>14</v>
      </c>
    </row>
    <row r="32" spans="1:8" x14ac:dyDescent="0.35">
      <c r="A32" s="1">
        <v>15</v>
      </c>
      <c r="B32" s="9" t="s">
        <v>17</v>
      </c>
      <c r="C32" s="1">
        <v>5</v>
      </c>
      <c r="D32" s="1">
        <v>1</v>
      </c>
      <c r="E32" s="1">
        <v>0</v>
      </c>
      <c r="F32" s="1">
        <v>1</v>
      </c>
      <c r="G32" s="1">
        <f t="shared" si="0"/>
        <v>7</v>
      </c>
      <c r="H32" s="145">
        <v>15</v>
      </c>
    </row>
    <row r="33" spans="1:8" x14ac:dyDescent="0.35">
      <c r="A33" s="1">
        <v>16</v>
      </c>
      <c r="B33" s="9" t="s">
        <v>56</v>
      </c>
      <c r="C33" s="1">
        <v>5</v>
      </c>
      <c r="D33" s="1">
        <v>1</v>
      </c>
      <c r="E33" s="1">
        <v>0</v>
      </c>
      <c r="F33" s="1">
        <v>1</v>
      </c>
      <c r="G33" s="1">
        <f t="shared" si="0"/>
        <v>7</v>
      </c>
      <c r="H33" s="145">
        <v>16</v>
      </c>
    </row>
    <row r="34" spans="1:8" x14ac:dyDescent="0.35">
      <c r="A34" s="1">
        <v>17</v>
      </c>
      <c r="B34" s="9" t="s">
        <v>12</v>
      </c>
      <c r="C34" s="1">
        <v>4</v>
      </c>
      <c r="D34" s="1">
        <v>1</v>
      </c>
      <c r="E34" s="1">
        <v>2</v>
      </c>
      <c r="F34" s="1">
        <v>0</v>
      </c>
      <c r="G34" s="1">
        <f t="shared" si="0"/>
        <v>7</v>
      </c>
      <c r="H34" s="145">
        <v>17</v>
      </c>
    </row>
    <row r="35" spans="1:8" x14ac:dyDescent="0.35">
      <c r="A35" s="1">
        <v>18</v>
      </c>
      <c r="B35" s="9" t="s">
        <v>3</v>
      </c>
      <c r="C35" s="1">
        <v>5</v>
      </c>
      <c r="D35" s="1">
        <v>1</v>
      </c>
      <c r="E35" s="1">
        <v>1</v>
      </c>
      <c r="F35" s="1">
        <v>1</v>
      </c>
      <c r="G35" s="1">
        <f t="shared" si="0"/>
        <v>8</v>
      </c>
      <c r="H35" s="145">
        <v>18</v>
      </c>
    </row>
    <row r="36" spans="1:8" x14ac:dyDescent="0.35">
      <c r="A36" s="1">
        <v>19</v>
      </c>
      <c r="B36" s="9" t="s">
        <v>4</v>
      </c>
      <c r="C36" s="1">
        <v>5</v>
      </c>
      <c r="D36" s="1">
        <v>1</v>
      </c>
      <c r="E36" s="1">
        <v>1</v>
      </c>
      <c r="F36" s="1">
        <v>1</v>
      </c>
      <c r="G36" s="1">
        <f t="shared" si="0"/>
        <v>8</v>
      </c>
      <c r="H36" s="145">
        <v>19</v>
      </c>
    </row>
    <row r="37" spans="1:8" x14ac:dyDescent="0.35">
      <c r="A37" s="1">
        <v>20</v>
      </c>
      <c r="B37" s="9" t="s">
        <v>217</v>
      </c>
      <c r="C37" s="1">
        <v>5</v>
      </c>
      <c r="D37" s="1">
        <v>1</v>
      </c>
      <c r="E37" s="1">
        <v>1</v>
      </c>
      <c r="F37" s="1">
        <v>1</v>
      </c>
      <c r="G37" s="1">
        <f t="shared" si="0"/>
        <v>8</v>
      </c>
      <c r="H37" s="145">
        <v>20</v>
      </c>
    </row>
    <row r="38" spans="1:8" x14ac:dyDescent="0.35">
      <c r="A38" s="1">
        <v>21</v>
      </c>
      <c r="B38" s="9" t="s">
        <v>218</v>
      </c>
      <c r="C38" s="1">
        <v>5</v>
      </c>
      <c r="D38" s="1">
        <v>1</v>
      </c>
      <c r="E38" s="1">
        <v>1</v>
      </c>
      <c r="F38" s="1">
        <v>1</v>
      </c>
      <c r="G38" s="1">
        <f t="shared" si="0"/>
        <v>8</v>
      </c>
      <c r="H38" s="145">
        <v>21</v>
      </c>
    </row>
    <row r="39" spans="1:8" x14ac:dyDescent="0.35">
      <c r="A39" s="1">
        <v>22</v>
      </c>
      <c r="B39" s="9" t="s">
        <v>10</v>
      </c>
      <c r="C39" s="1">
        <v>5</v>
      </c>
      <c r="D39" s="1">
        <v>1</v>
      </c>
      <c r="E39" s="1">
        <v>1</v>
      </c>
      <c r="F39" s="1">
        <v>2</v>
      </c>
      <c r="G39" s="1">
        <f t="shared" si="0"/>
        <v>9</v>
      </c>
      <c r="H39" s="145">
        <v>22</v>
      </c>
    </row>
    <row r="40" spans="1:8" x14ac:dyDescent="0.35">
      <c r="A40" s="1">
        <v>23</v>
      </c>
      <c r="B40" s="9" t="s">
        <v>59</v>
      </c>
      <c r="C40" s="1">
        <v>6</v>
      </c>
      <c r="D40" s="1">
        <v>1</v>
      </c>
      <c r="E40" s="1">
        <v>1</v>
      </c>
      <c r="F40" s="1">
        <v>1</v>
      </c>
      <c r="G40" s="1">
        <f t="shared" si="0"/>
        <v>9</v>
      </c>
      <c r="H40" s="145">
        <v>23</v>
      </c>
    </row>
    <row r="41" spans="1:8" x14ac:dyDescent="0.35">
      <c r="A41" s="1">
        <v>24</v>
      </c>
      <c r="B41" s="9" t="s">
        <v>216</v>
      </c>
      <c r="C41" s="1">
        <v>5</v>
      </c>
      <c r="D41" s="1">
        <v>2</v>
      </c>
      <c r="E41" s="1">
        <v>2</v>
      </c>
      <c r="F41" s="1">
        <v>1</v>
      </c>
      <c r="G41" s="1">
        <f t="shared" si="0"/>
        <v>10</v>
      </c>
      <c r="H41" s="145">
        <v>24</v>
      </c>
    </row>
    <row r="42" spans="1:8" x14ac:dyDescent="0.35">
      <c r="A42" s="1">
        <v>25</v>
      </c>
      <c r="B42" s="9" t="s">
        <v>20</v>
      </c>
      <c r="C42" s="1">
        <v>5</v>
      </c>
      <c r="D42" s="1">
        <v>2</v>
      </c>
      <c r="E42" s="1">
        <v>2</v>
      </c>
      <c r="F42" s="1">
        <v>1</v>
      </c>
      <c r="G42" s="1">
        <f t="shared" si="0"/>
        <v>10</v>
      </c>
      <c r="H42" s="145">
        <v>25</v>
      </c>
    </row>
    <row r="43" spans="1:8" ht="15" thickBot="1" x14ac:dyDescent="0.4">
      <c r="A43" s="1">
        <v>26</v>
      </c>
      <c r="B43" s="166" t="s">
        <v>18</v>
      </c>
      <c r="C43" s="8">
        <v>6</v>
      </c>
      <c r="D43" s="8">
        <v>2</v>
      </c>
      <c r="E43" s="8">
        <v>2</v>
      </c>
      <c r="F43" s="8">
        <v>2</v>
      </c>
      <c r="G43" s="8">
        <f t="shared" si="0"/>
        <v>12</v>
      </c>
      <c r="H43" s="162">
        <v>26</v>
      </c>
    </row>
    <row r="44" spans="1:8" ht="15" thickBot="1" x14ac:dyDescent="0.4"/>
    <row r="45" spans="1:8" ht="15" thickBot="1" x14ac:dyDescent="0.4">
      <c r="B45" s="521" t="s">
        <v>48</v>
      </c>
      <c r="C45" s="522"/>
      <c r="E45" s="523" t="s">
        <v>50</v>
      </c>
      <c r="F45" s="524"/>
    </row>
    <row r="46" spans="1:8" x14ac:dyDescent="0.35">
      <c r="B46" s="525" t="s">
        <v>61</v>
      </c>
      <c r="C46" s="526"/>
      <c r="E46" s="527" t="s">
        <v>62</v>
      </c>
      <c r="F46" s="528"/>
    </row>
    <row r="47" spans="1:8" x14ac:dyDescent="0.35">
      <c r="B47" s="529" t="s">
        <v>63</v>
      </c>
      <c r="C47" s="530"/>
      <c r="E47" s="531" t="s">
        <v>64</v>
      </c>
      <c r="F47" s="532"/>
    </row>
    <row r="48" spans="1:8" ht="15" thickBot="1" x14ac:dyDescent="0.4">
      <c r="B48" s="529" t="s">
        <v>65</v>
      </c>
      <c r="C48" s="530"/>
      <c r="E48" s="533" t="s">
        <v>66</v>
      </c>
      <c r="F48" s="534"/>
    </row>
    <row r="49" spans="2:10" ht="15" thickBot="1" x14ac:dyDescent="0.4">
      <c r="B49" s="529" t="s">
        <v>67</v>
      </c>
      <c r="C49" s="530"/>
      <c r="E49" s="31"/>
      <c r="F49" s="31"/>
    </row>
    <row r="50" spans="2:10" ht="15" thickBot="1" x14ac:dyDescent="0.4">
      <c r="B50" s="529" t="s">
        <v>68</v>
      </c>
      <c r="C50" s="530"/>
      <c r="E50" s="537" t="s">
        <v>69</v>
      </c>
      <c r="F50" s="538"/>
    </row>
    <row r="51" spans="2:10" x14ac:dyDescent="0.35">
      <c r="B51" s="529" t="s">
        <v>70</v>
      </c>
      <c r="C51" s="530"/>
      <c r="E51" s="525" t="s">
        <v>71</v>
      </c>
      <c r="F51" s="526"/>
    </row>
    <row r="52" spans="2:10" ht="15" thickBot="1" x14ac:dyDescent="0.4">
      <c r="B52" s="535" t="s">
        <v>72</v>
      </c>
      <c r="C52" s="536"/>
      <c r="E52" s="529" t="s">
        <v>73</v>
      </c>
      <c r="F52" s="530"/>
    </row>
    <row r="53" spans="2:10" ht="15" thickBot="1" x14ac:dyDescent="0.4">
      <c r="B53" s="539"/>
      <c r="C53" s="539"/>
      <c r="E53" s="535" t="s">
        <v>74</v>
      </c>
      <c r="F53" s="536"/>
    </row>
    <row r="54" spans="2:10" ht="15" thickBot="1" x14ac:dyDescent="0.4">
      <c r="B54" s="521" t="s">
        <v>49</v>
      </c>
      <c r="C54" s="522"/>
    </row>
    <row r="55" spans="2:10" x14ac:dyDescent="0.35">
      <c r="B55" s="525" t="s">
        <v>75</v>
      </c>
      <c r="C55" s="526"/>
    </row>
    <row r="56" spans="2:10" ht="15" thickBot="1" x14ac:dyDescent="0.4">
      <c r="B56" s="535" t="s">
        <v>76</v>
      </c>
      <c r="C56" s="536"/>
    </row>
    <row r="59" spans="2:10" ht="15" customHeight="1" x14ac:dyDescent="0.35">
      <c r="I59" s="171"/>
      <c r="J59" s="171"/>
    </row>
    <row r="60" spans="2:10" x14ac:dyDescent="0.35">
      <c r="I60" s="171"/>
      <c r="J60" s="171"/>
    </row>
    <row r="61" spans="2:10" x14ac:dyDescent="0.35">
      <c r="I61" s="171"/>
      <c r="J61" s="171"/>
    </row>
    <row r="62" spans="2:10" x14ac:dyDescent="0.35">
      <c r="I62" s="171"/>
      <c r="J62" s="171"/>
    </row>
    <row r="63" spans="2:10" x14ac:dyDescent="0.35">
      <c r="I63" s="171"/>
      <c r="J63" s="171"/>
    </row>
    <row r="64" spans="2:10" x14ac:dyDescent="0.35">
      <c r="I64" s="171"/>
      <c r="J64" s="171"/>
    </row>
    <row r="65" spans="2:10" x14ac:dyDescent="0.35">
      <c r="I65" s="171"/>
      <c r="J65" s="171"/>
    </row>
    <row r="66" spans="2:10" x14ac:dyDescent="0.35">
      <c r="I66" s="171"/>
      <c r="J66" s="171"/>
    </row>
    <row r="67" spans="2:10" x14ac:dyDescent="0.35">
      <c r="I67" s="171"/>
      <c r="J67" s="171"/>
    </row>
    <row r="68" spans="2:10" x14ac:dyDescent="0.35">
      <c r="I68" s="171"/>
      <c r="J68" s="171"/>
    </row>
    <row r="69" spans="2:10" x14ac:dyDescent="0.35">
      <c r="I69" s="171"/>
      <c r="J69" s="171"/>
    </row>
    <row r="70" spans="2:10" x14ac:dyDescent="0.35">
      <c r="I70" s="171"/>
      <c r="J70" s="171"/>
    </row>
    <row r="71" spans="2:10" ht="15" customHeight="1" x14ac:dyDescent="0.35">
      <c r="I71" s="171"/>
      <c r="J71" s="171"/>
    </row>
    <row r="72" spans="2:10" x14ac:dyDescent="0.35">
      <c r="I72" s="171"/>
      <c r="J72" s="171"/>
    </row>
    <row r="73" spans="2:10" x14ac:dyDescent="0.35">
      <c r="B73" s="171"/>
      <c r="C73" s="171"/>
      <c r="D73" s="171"/>
      <c r="E73" s="171"/>
      <c r="F73" s="171"/>
      <c r="G73" s="171"/>
      <c r="H73" s="171"/>
      <c r="I73" s="171"/>
      <c r="J73" s="171"/>
    </row>
    <row r="74" spans="2:10" x14ac:dyDescent="0.35">
      <c r="B74" s="171"/>
      <c r="C74" s="171"/>
      <c r="D74" s="171"/>
      <c r="E74" s="171"/>
      <c r="F74" s="171"/>
      <c r="G74" s="171"/>
      <c r="H74" s="171"/>
      <c r="I74" s="171"/>
      <c r="J74" s="171"/>
    </row>
    <row r="75" spans="2:10" x14ac:dyDescent="0.35">
      <c r="B75" s="171"/>
      <c r="C75" s="171"/>
      <c r="D75" s="171"/>
      <c r="E75" s="171"/>
      <c r="F75" s="171"/>
      <c r="G75" s="171"/>
      <c r="H75" s="171"/>
      <c r="I75" s="171"/>
      <c r="J75" s="171"/>
    </row>
    <row r="76" spans="2:10" x14ac:dyDescent="0.35">
      <c r="B76" s="171"/>
      <c r="C76" s="171"/>
      <c r="D76" s="171"/>
      <c r="E76" s="171"/>
      <c r="F76" s="171"/>
      <c r="G76" s="171"/>
      <c r="H76" s="171"/>
      <c r="I76" s="171"/>
      <c r="J76" s="171"/>
    </row>
    <row r="77" spans="2:10" x14ac:dyDescent="0.35">
      <c r="B77" s="171"/>
      <c r="C77" s="171"/>
      <c r="D77" s="171"/>
      <c r="E77" s="171"/>
      <c r="F77" s="171"/>
      <c r="G77" s="171"/>
      <c r="H77" s="171"/>
      <c r="I77" s="171"/>
      <c r="J77" s="171"/>
    </row>
    <row r="78" spans="2:10" x14ac:dyDescent="0.35">
      <c r="B78" s="171"/>
      <c r="C78" s="171"/>
      <c r="D78" s="171"/>
      <c r="E78" s="171"/>
      <c r="F78" s="171"/>
      <c r="G78" s="171"/>
      <c r="H78" s="171"/>
      <c r="I78" s="171"/>
      <c r="J78" s="171"/>
    </row>
    <row r="79" spans="2:10" x14ac:dyDescent="0.35">
      <c r="B79" s="171"/>
      <c r="C79" s="171"/>
      <c r="D79" s="171"/>
      <c r="E79" s="171"/>
      <c r="F79" s="171"/>
      <c r="G79" s="171"/>
      <c r="H79" s="171"/>
      <c r="I79" s="171"/>
      <c r="J79" s="171"/>
    </row>
    <row r="80" spans="2:10" x14ac:dyDescent="0.35">
      <c r="B80" s="171"/>
      <c r="C80" s="171"/>
      <c r="D80" s="171"/>
      <c r="E80" s="171"/>
      <c r="F80" s="171"/>
      <c r="G80" s="171"/>
      <c r="H80" s="171"/>
      <c r="I80" s="171"/>
      <c r="J80" s="171"/>
    </row>
    <row r="81" spans="2:10" x14ac:dyDescent="0.35">
      <c r="B81" s="171"/>
      <c r="C81" s="171"/>
      <c r="D81" s="171"/>
      <c r="E81" s="171"/>
      <c r="F81" s="171"/>
      <c r="G81" s="171"/>
      <c r="H81" s="171"/>
      <c r="I81" s="171"/>
      <c r="J81" s="171"/>
    </row>
  </sheetData>
  <mergeCells count="21">
    <mergeCell ref="B54:C54"/>
    <mergeCell ref="B55:C55"/>
    <mergeCell ref="B56:C56"/>
    <mergeCell ref="B50:C50"/>
    <mergeCell ref="E50:F50"/>
    <mergeCell ref="B51:C51"/>
    <mergeCell ref="B52:C52"/>
    <mergeCell ref="E52:F52"/>
    <mergeCell ref="B53:C53"/>
    <mergeCell ref="E53:F53"/>
    <mergeCell ref="E51:F51"/>
    <mergeCell ref="B47:C47"/>
    <mergeCell ref="E47:F47"/>
    <mergeCell ref="B48:C48"/>
    <mergeCell ref="E48:F48"/>
    <mergeCell ref="B49:C49"/>
    <mergeCell ref="B3:H15"/>
    <mergeCell ref="B45:C45"/>
    <mergeCell ref="E45:F45"/>
    <mergeCell ref="B46:C46"/>
    <mergeCell ref="E46:F46"/>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5"/>
  <sheetViews>
    <sheetView workbookViewId="0">
      <selection activeCell="B1" sqref="B1"/>
    </sheetView>
  </sheetViews>
  <sheetFormatPr baseColWidth="10" defaultRowHeight="14.5" x14ac:dyDescent="0.35"/>
  <cols>
    <col min="1" max="1" width="5.26953125" customWidth="1"/>
    <col min="2" max="2" width="28" customWidth="1"/>
    <col min="3" max="3" width="12.81640625" style="116" customWidth="1"/>
    <col min="4" max="4" width="10.81640625" style="116" customWidth="1"/>
    <col min="5" max="5" width="4.54296875" style="116" customWidth="1"/>
    <col min="6" max="6" width="28" style="116" customWidth="1"/>
    <col min="7" max="7" width="15.453125" customWidth="1"/>
    <col min="8" max="8" width="11.26953125" customWidth="1"/>
    <col min="9" max="9" width="12.453125" customWidth="1"/>
    <col min="10" max="10" width="12.7265625" customWidth="1"/>
    <col min="11" max="11" width="11.81640625" customWidth="1"/>
    <col min="12" max="12" width="11.54296875" customWidth="1"/>
    <col min="13" max="13" width="13.26953125" customWidth="1"/>
    <col min="14" max="15" width="12.54296875" customWidth="1"/>
  </cols>
  <sheetData>
    <row r="1" spans="1:16" ht="15" thickBot="1" x14ac:dyDescent="0.4">
      <c r="B1" t="s">
        <v>560</v>
      </c>
      <c r="C1" s="505" t="s">
        <v>268</v>
      </c>
      <c r="D1" s="506"/>
      <c r="E1" s="506"/>
      <c r="F1" s="507"/>
      <c r="G1" s="540" t="s">
        <v>220</v>
      </c>
      <c r="H1" s="541"/>
      <c r="I1" s="541"/>
      <c r="J1" s="541"/>
      <c r="K1" s="541"/>
      <c r="L1" s="541"/>
      <c r="M1" s="542"/>
      <c r="N1" s="503" t="s">
        <v>505</v>
      </c>
      <c r="O1" s="545"/>
      <c r="P1" s="504"/>
    </row>
    <row r="2" spans="1:16" ht="15" thickBot="1" x14ac:dyDescent="0.4">
      <c r="C2" s="439"/>
      <c r="D2" s="440"/>
      <c r="E2" s="543" t="s">
        <v>492</v>
      </c>
      <c r="F2" s="544"/>
      <c r="G2" s="419"/>
      <c r="H2" s="420"/>
      <c r="I2" s="420"/>
      <c r="J2" s="420"/>
      <c r="K2" s="420"/>
      <c r="L2" s="420"/>
      <c r="M2" s="421"/>
    </row>
    <row r="3" spans="1:16" ht="76.5" customHeight="1" thickBot="1" x14ac:dyDescent="0.4">
      <c r="A3" t="s">
        <v>24</v>
      </c>
      <c r="B3" t="s">
        <v>490</v>
      </c>
      <c r="C3" s="441" t="s">
        <v>183</v>
      </c>
      <c r="D3" s="442" t="s">
        <v>184</v>
      </c>
      <c r="E3" s="443" t="s">
        <v>491</v>
      </c>
      <c r="F3" s="447" t="s">
        <v>494</v>
      </c>
      <c r="G3" s="30" t="s">
        <v>265</v>
      </c>
      <c r="H3" s="30" t="s">
        <v>266</v>
      </c>
      <c r="I3" s="30" t="s">
        <v>289</v>
      </c>
      <c r="J3" s="30" t="s">
        <v>267</v>
      </c>
      <c r="K3" s="129" t="s">
        <v>264</v>
      </c>
      <c r="L3" s="251" t="s">
        <v>223</v>
      </c>
      <c r="M3" s="30" t="s">
        <v>284</v>
      </c>
      <c r="N3" s="30" t="s">
        <v>507</v>
      </c>
      <c r="O3" t="s">
        <v>503</v>
      </c>
      <c r="P3" t="s">
        <v>504</v>
      </c>
    </row>
    <row r="4" spans="1:16" x14ac:dyDescent="0.35">
      <c r="A4" s="118">
        <v>1</v>
      </c>
      <c r="B4" s="119" t="s">
        <v>0</v>
      </c>
      <c r="C4" s="121">
        <v>1993</v>
      </c>
      <c r="D4" s="437"/>
      <c r="E4" s="444" t="s">
        <v>87</v>
      </c>
      <c r="F4" s="214"/>
      <c r="G4" s="211"/>
      <c r="H4" s="123"/>
      <c r="I4" s="252"/>
      <c r="J4" s="132"/>
      <c r="K4" s="132"/>
      <c r="L4" s="132"/>
      <c r="M4" s="132" t="s">
        <v>41</v>
      </c>
      <c r="N4" s="132"/>
    </row>
    <row r="5" spans="1:16" x14ac:dyDescent="0.35">
      <c r="A5" s="118">
        <v>2</v>
      </c>
      <c r="B5" s="120" t="s">
        <v>1</v>
      </c>
      <c r="C5" s="121" t="s">
        <v>28</v>
      </c>
      <c r="D5" s="437"/>
      <c r="E5" s="445" t="s">
        <v>493</v>
      </c>
      <c r="F5" s="214"/>
      <c r="G5" s="212" t="s">
        <v>185</v>
      </c>
      <c r="H5" s="1" t="s">
        <v>41</v>
      </c>
      <c r="I5" s="25"/>
      <c r="J5" s="25"/>
      <c r="K5" s="25"/>
      <c r="L5" s="25"/>
      <c r="M5" s="25"/>
      <c r="N5" s="25" t="s">
        <v>508</v>
      </c>
    </row>
    <row r="6" spans="1:16" x14ac:dyDescent="0.35">
      <c r="A6" s="118">
        <v>3</v>
      </c>
      <c r="B6" s="120" t="s">
        <v>2</v>
      </c>
      <c r="C6" s="121">
        <v>1945</v>
      </c>
      <c r="D6" s="437" t="s">
        <v>41</v>
      </c>
      <c r="E6" s="445">
        <v>3</v>
      </c>
      <c r="F6" s="214" t="s">
        <v>497</v>
      </c>
      <c r="G6" s="212"/>
      <c r="H6" s="1"/>
      <c r="I6" s="25" t="s">
        <v>41</v>
      </c>
      <c r="J6" s="25"/>
      <c r="K6" s="25"/>
      <c r="L6" s="25"/>
      <c r="M6" s="25"/>
      <c r="N6" s="25"/>
    </row>
    <row r="7" spans="1:16" x14ac:dyDescent="0.35">
      <c r="A7" s="118">
        <v>4</v>
      </c>
      <c r="B7" s="120" t="s">
        <v>3</v>
      </c>
      <c r="C7" s="121">
        <v>1978</v>
      </c>
      <c r="D7" s="437"/>
      <c r="E7" s="445" t="s">
        <v>87</v>
      </c>
      <c r="F7" s="214"/>
      <c r="G7" s="212" t="s">
        <v>41</v>
      </c>
      <c r="H7" s="1"/>
      <c r="I7" s="25" t="s">
        <v>41</v>
      </c>
      <c r="J7" s="25" t="s">
        <v>41</v>
      </c>
      <c r="K7" s="25"/>
      <c r="L7" s="25"/>
      <c r="M7" s="25"/>
      <c r="N7" s="25" t="s">
        <v>508</v>
      </c>
    </row>
    <row r="8" spans="1:16" x14ac:dyDescent="0.35">
      <c r="A8" s="118">
        <v>5</v>
      </c>
      <c r="B8" s="120" t="s">
        <v>4</v>
      </c>
      <c r="C8" s="121">
        <v>1974</v>
      </c>
      <c r="D8" s="437"/>
      <c r="E8" s="445" t="s">
        <v>87</v>
      </c>
      <c r="F8" s="214"/>
      <c r="G8" s="212" t="s">
        <v>41</v>
      </c>
      <c r="H8" s="1"/>
      <c r="I8" s="25" t="s">
        <v>41</v>
      </c>
      <c r="J8" s="25" t="s">
        <v>41</v>
      </c>
      <c r="K8" s="25"/>
      <c r="L8" s="25"/>
      <c r="M8" s="25"/>
      <c r="N8" s="25" t="s">
        <v>508</v>
      </c>
    </row>
    <row r="9" spans="1:16" x14ac:dyDescent="0.35">
      <c r="A9" s="118">
        <v>6</v>
      </c>
      <c r="B9" s="120" t="s">
        <v>5</v>
      </c>
      <c r="C9" s="121">
        <v>1945</v>
      </c>
      <c r="D9" s="437" t="s">
        <v>41</v>
      </c>
      <c r="E9" s="445" t="s">
        <v>87</v>
      </c>
      <c r="F9" s="214"/>
      <c r="G9" s="212"/>
      <c r="H9" s="1"/>
      <c r="I9" s="25" t="s">
        <v>41</v>
      </c>
      <c r="J9" s="25"/>
      <c r="K9" s="25"/>
      <c r="L9" s="25"/>
      <c r="M9" s="25"/>
      <c r="N9" s="25" t="s">
        <v>508</v>
      </c>
    </row>
    <row r="10" spans="1:16" x14ac:dyDescent="0.35">
      <c r="A10" s="118">
        <v>7</v>
      </c>
      <c r="B10" s="120" t="s">
        <v>6</v>
      </c>
      <c r="C10" s="121">
        <v>1946</v>
      </c>
      <c r="D10" s="437"/>
      <c r="E10" s="445" t="s">
        <v>87</v>
      </c>
      <c r="F10" s="214"/>
      <c r="G10" s="212"/>
      <c r="H10" s="1"/>
      <c r="I10" s="25"/>
      <c r="J10" s="25"/>
      <c r="K10" s="25" t="s">
        <v>41</v>
      </c>
      <c r="L10" s="25"/>
      <c r="M10" s="25" t="s">
        <v>41</v>
      </c>
      <c r="N10" s="25"/>
    </row>
    <row r="11" spans="1:16" x14ac:dyDescent="0.35">
      <c r="A11" s="118">
        <v>8</v>
      </c>
      <c r="B11" s="120" t="s">
        <v>7</v>
      </c>
      <c r="C11" s="121">
        <v>1999</v>
      </c>
      <c r="D11" s="437"/>
      <c r="E11" s="445" t="s">
        <v>87</v>
      </c>
      <c r="F11" s="214"/>
      <c r="G11" s="212" t="s">
        <v>41</v>
      </c>
      <c r="H11" s="1" t="s">
        <v>41</v>
      </c>
      <c r="I11" s="25"/>
      <c r="J11" s="25"/>
      <c r="K11" s="25"/>
      <c r="L11" s="25"/>
      <c r="M11" s="25"/>
      <c r="N11" s="25" t="s">
        <v>508</v>
      </c>
    </row>
    <row r="12" spans="1:16" x14ac:dyDescent="0.35">
      <c r="A12" s="118">
        <v>9</v>
      </c>
      <c r="B12" s="120" t="s">
        <v>8</v>
      </c>
      <c r="C12" s="121">
        <v>1990</v>
      </c>
      <c r="D12" s="437"/>
      <c r="E12" s="445" t="s">
        <v>87</v>
      </c>
      <c r="F12" s="214"/>
      <c r="G12" s="212"/>
      <c r="H12" s="1"/>
      <c r="I12" s="25"/>
      <c r="J12" s="25"/>
      <c r="K12" s="25"/>
      <c r="L12" s="25"/>
      <c r="M12" s="25" t="s">
        <v>41</v>
      </c>
      <c r="N12" s="25"/>
    </row>
    <row r="13" spans="1:16" x14ac:dyDescent="0.35">
      <c r="A13" s="118">
        <v>10</v>
      </c>
      <c r="B13" s="120" t="s">
        <v>9</v>
      </c>
      <c r="C13" s="121">
        <v>1991</v>
      </c>
      <c r="D13" s="437"/>
      <c r="E13" s="445" t="s">
        <v>87</v>
      </c>
      <c r="F13" s="214"/>
      <c r="G13" s="212"/>
      <c r="H13" s="1" t="s">
        <v>41</v>
      </c>
      <c r="I13" s="25"/>
      <c r="J13" s="25"/>
      <c r="K13" s="25"/>
      <c r="L13" s="25"/>
      <c r="M13" s="25"/>
      <c r="N13" s="25" t="s">
        <v>508</v>
      </c>
    </row>
    <row r="14" spans="1:16" x14ac:dyDescent="0.35">
      <c r="A14" s="118">
        <v>11</v>
      </c>
      <c r="B14" s="120" t="s">
        <v>10</v>
      </c>
      <c r="C14" s="121">
        <v>1968</v>
      </c>
      <c r="D14" s="437"/>
      <c r="E14" s="445">
        <v>2</v>
      </c>
      <c r="F14" s="214" t="s">
        <v>496</v>
      </c>
      <c r="G14" s="212" t="s">
        <v>41</v>
      </c>
      <c r="H14" s="1"/>
      <c r="I14" s="25"/>
      <c r="J14" s="25"/>
      <c r="K14" s="25"/>
      <c r="L14" s="25" t="s">
        <v>41</v>
      </c>
      <c r="M14" s="25"/>
      <c r="N14" s="25" t="s">
        <v>508</v>
      </c>
    </row>
    <row r="15" spans="1:16" x14ac:dyDescent="0.35">
      <c r="A15" s="118">
        <v>12</v>
      </c>
      <c r="B15" s="120" t="s">
        <v>187</v>
      </c>
      <c r="C15" s="121">
        <v>1991</v>
      </c>
      <c r="D15" s="437"/>
      <c r="E15" s="445" t="s">
        <v>87</v>
      </c>
      <c r="F15" s="214"/>
      <c r="G15" s="212"/>
      <c r="H15" s="1" t="s">
        <v>41</v>
      </c>
      <c r="I15" s="25"/>
      <c r="J15" s="25"/>
      <c r="K15" s="25"/>
      <c r="L15" s="25"/>
      <c r="M15" s="25"/>
      <c r="N15" s="25" t="s">
        <v>508</v>
      </c>
    </row>
    <row r="16" spans="1:16" x14ac:dyDescent="0.35">
      <c r="A16" s="118">
        <v>13</v>
      </c>
      <c r="B16" s="120" t="s">
        <v>12</v>
      </c>
      <c r="C16" s="121">
        <v>1993</v>
      </c>
      <c r="D16" s="437"/>
      <c r="E16" s="445" t="s">
        <v>87</v>
      </c>
      <c r="F16" s="214"/>
      <c r="G16" s="212"/>
      <c r="H16" s="1"/>
      <c r="I16" s="25"/>
      <c r="J16" s="25"/>
      <c r="K16" s="25"/>
      <c r="L16" s="25"/>
      <c r="M16" s="25" t="s">
        <v>41</v>
      </c>
      <c r="N16" s="25"/>
    </row>
    <row r="17" spans="1:14" x14ac:dyDescent="0.35">
      <c r="A17" s="118">
        <v>14</v>
      </c>
      <c r="B17" s="120" t="s">
        <v>13</v>
      </c>
      <c r="C17" s="121">
        <v>1999</v>
      </c>
      <c r="D17" s="437"/>
      <c r="E17" s="445" t="s">
        <v>87</v>
      </c>
      <c r="F17" s="214"/>
      <c r="G17" s="212" t="s">
        <v>41</v>
      </c>
      <c r="H17" s="1" t="s">
        <v>41</v>
      </c>
      <c r="I17" s="25"/>
      <c r="J17" s="25"/>
      <c r="K17" s="25"/>
      <c r="L17" s="25"/>
      <c r="M17" s="25"/>
      <c r="N17" s="25" t="s">
        <v>508</v>
      </c>
    </row>
    <row r="18" spans="1:14" x14ac:dyDescent="0.35">
      <c r="A18" s="118">
        <v>15</v>
      </c>
      <c r="B18" s="120" t="s">
        <v>14</v>
      </c>
      <c r="C18" s="121" t="s">
        <v>28</v>
      </c>
      <c r="D18" s="437"/>
      <c r="E18" s="445" t="s">
        <v>493</v>
      </c>
      <c r="F18" s="214"/>
      <c r="G18" s="212" t="s">
        <v>185</v>
      </c>
      <c r="H18" s="1" t="s">
        <v>41</v>
      </c>
      <c r="I18" s="25"/>
      <c r="J18" s="25"/>
      <c r="K18" s="25"/>
      <c r="L18" s="25"/>
      <c r="M18" s="25"/>
      <c r="N18" s="25" t="s">
        <v>508</v>
      </c>
    </row>
    <row r="19" spans="1:14" x14ac:dyDescent="0.35">
      <c r="A19" s="118">
        <v>16</v>
      </c>
      <c r="B19" s="120" t="s">
        <v>15</v>
      </c>
      <c r="C19" s="121">
        <v>1994</v>
      </c>
      <c r="D19" s="437"/>
      <c r="E19" s="445" t="s">
        <v>87</v>
      </c>
      <c r="F19" s="214"/>
      <c r="G19" s="212"/>
      <c r="H19" s="1" t="s">
        <v>41</v>
      </c>
      <c r="I19" s="25"/>
      <c r="J19" s="25"/>
      <c r="K19" s="25"/>
      <c r="L19" s="25"/>
      <c r="M19" s="25"/>
      <c r="N19" s="25" t="s">
        <v>508</v>
      </c>
    </row>
    <row r="20" spans="1:14" x14ac:dyDescent="0.35">
      <c r="A20" s="118">
        <v>17</v>
      </c>
      <c r="B20" s="120" t="s">
        <v>16</v>
      </c>
      <c r="C20" s="121">
        <v>1945</v>
      </c>
      <c r="D20" s="437" t="s">
        <v>41</v>
      </c>
      <c r="E20" s="445">
        <v>5</v>
      </c>
      <c r="F20" s="214" t="s">
        <v>498</v>
      </c>
      <c r="G20" s="212"/>
      <c r="H20" s="1"/>
      <c r="I20" s="25" t="s">
        <v>41</v>
      </c>
      <c r="J20" s="25"/>
      <c r="K20" s="25"/>
      <c r="L20" s="25"/>
      <c r="M20" s="25"/>
      <c r="N20" s="25"/>
    </row>
    <row r="21" spans="1:14" x14ac:dyDescent="0.35">
      <c r="A21" s="118">
        <v>18</v>
      </c>
      <c r="B21" s="120" t="s">
        <v>216</v>
      </c>
      <c r="C21" s="121">
        <v>1983</v>
      </c>
      <c r="D21" s="437"/>
      <c r="E21" s="445" t="s">
        <v>87</v>
      </c>
      <c r="F21" s="214"/>
      <c r="G21" s="212" t="s">
        <v>41</v>
      </c>
      <c r="H21" s="1"/>
      <c r="I21" s="25" t="s">
        <v>41</v>
      </c>
      <c r="J21" s="25" t="s">
        <v>41</v>
      </c>
      <c r="K21" s="25"/>
      <c r="L21" s="25"/>
      <c r="M21" s="25"/>
      <c r="N21" s="25" t="s">
        <v>508</v>
      </c>
    </row>
    <row r="22" spans="1:14" x14ac:dyDescent="0.35">
      <c r="A22" s="118">
        <v>19</v>
      </c>
      <c r="B22" s="120" t="s">
        <v>217</v>
      </c>
      <c r="C22" s="121">
        <v>1979</v>
      </c>
      <c r="D22" s="437"/>
      <c r="E22" s="445" t="s">
        <v>87</v>
      </c>
      <c r="F22" s="214"/>
      <c r="G22" s="212" t="s">
        <v>41</v>
      </c>
      <c r="H22" s="1"/>
      <c r="I22" s="25" t="s">
        <v>41</v>
      </c>
      <c r="J22" s="25" t="s">
        <v>41</v>
      </c>
      <c r="K22" s="25"/>
      <c r="L22" s="25"/>
      <c r="M22" s="25"/>
      <c r="N22" s="25" t="s">
        <v>508</v>
      </c>
    </row>
    <row r="23" spans="1:14" x14ac:dyDescent="0.35">
      <c r="A23" s="118">
        <v>20</v>
      </c>
      <c r="B23" s="120" t="s">
        <v>218</v>
      </c>
      <c r="C23" s="121">
        <v>1980</v>
      </c>
      <c r="D23" s="437"/>
      <c r="E23" s="445">
        <v>1</v>
      </c>
      <c r="F23" s="214">
        <v>2020</v>
      </c>
      <c r="G23" s="212" t="s">
        <v>41</v>
      </c>
      <c r="H23" s="1"/>
      <c r="I23" s="25" t="s">
        <v>41</v>
      </c>
      <c r="J23" s="25" t="s">
        <v>41</v>
      </c>
      <c r="K23" s="25"/>
      <c r="L23" s="25"/>
      <c r="M23" s="25"/>
      <c r="N23" s="25" t="s">
        <v>508</v>
      </c>
    </row>
    <row r="24" spans="1:14" x14ac:dyDescent="0.35">
      <c r="A24" s="118">
        <v>21</v>
      </c>
      <c r="B24" s="120" t="s">
        <v>17</v>
      </c>
      <c r="C24" s="121">
        <v>1976</v>
      </c>
      <c r="D24" s="437"/>
      <c r="E24" s="445" t="s">
        <v>87</v>
      </c>
      <c r="F24" s="214"/>
      <c r="G24" s="212" t="s">
        <v>41</v>
      </c>
      <c r="H24" s="1" t="s">
        <v>41</v>
      </c>
      <c r="I24" s="25"/>
      <c r="J24" s="25"/>
      <c r="K24" s="25"/>
      <c r="L24" s="25"/>
      <c r="M24" s="25"/>
      <c r="N24" s="25" t="s">
        <v>508</v>
      </c>
    </row>
    <row r="25" spans="1:14" x14ac:dyDescent="0.35">
      <c r="A25" s="118">
        <v>22</v>
      </c>
      <c r="B25" s="120" t="s">
        <v>18</v>
      </c>
      <c r="C25" s="121">
        <v>1992</v>
      </c>
      <c r="D25" s="437"/>
      <c r="E25" s="445" t="s">
        <v>87</v>
      </c>
      <c r="F25" s="214" t="s">
        <v>500</v>
      </c>
      <c r="G25" s="212"/>
      <c r="H25" s="1"/>
      <c r="I25" s="25"/>
      <c r="J25" s="25"/>
      <c r="K25" s="25"/>
      <c r="L25" s="25"/>
      <c r="M25" s="25" t="s">
        <v>41</v>
      </c>
      <c r="N25" s="25"/>
    </row>
    <row r="26" spans="1:14" x14ac:dyDescent="0.35">
      <c r="A26" s="118">
        <v>23</v>
      </c>
      <c r="B26" s="120" t="s">
        <v>56</v>
      </c>
      <c r="C26" s="121">
        <v>1978</v>
      </c>
      <c r="D26" s="437"/>
      <c r="E26" s="445" t="s">
        <v>87</v>
      </c>
      <c r="F26" s="214"/>
      <c r="G26" s="212" t="s">
        <v>41</v>
      </c>
      <c r="H26" s="1" t="s">
        <v>41</v>
      </c>
      <c r="I26" s="25"/>
      <c r="J26" s="25"/>
      <c r="K26" s="25"/>
      <c r="L26" s="25"/>
      <c r="M26" s="25"/>
      <c r="N26" s="25" t="s">
        <v>508</v>
      </c>
    </row>
    <row r="27" spans="1:14" x14ac:dyDescent="0.35">
      <c r="A27" s="118">
        <v>24</v>
      </c>
      <c r="B27" s="120" t="s">
        <v>19</v>
      </c>
      <c r="C27" s="121">
        <v>2000</v>
      </c>
      <c r="D27" s="437"/>
      <c r="E27" s="445" t="s">
        <v>87</v>
      </c>
      <c r="F27" s="214"/>
      <c r="G27" s="212" t="s">
        <v>41</v>
      </c>
      <c r="H27" s="1" t="s">
        <v>41</v>
      </c>
      <c r="I27" s="25"/>
      <c r="J27" s="25"/>
      <c r="K27" s="25"/>
      <c r="L27" s="25"/>
      <c r="M27" s="25"/>
      <c r="N27" s="25" t="s">
        <v>508</v>
      </c>
    </row>
    <row r="28" spans="1:14" x14ac:dyDescent="0.35">
      <c r="A28" s="118">
        <v>25</v>
      </c>
      <c r="B28" s="120" t="s">
        <v>20</v>
      </c>
      <c r="C28" s="121">
        <v>1981</v>
      </c>
      <c r="D28" s="437"/>
      <c r="E28" s="445" t="s">
        <v>87</v>
      </c>
      <c r="F28" s="214"/>
      <c r="G28" s="212" t="s">
        <v>41</v>
      </c>
      <c r="H28" s="1" t="s">
        <v>41</v>
      </c>
      <c r="I28" s="25"/>
      <c r="J28" s="25"/>
      <c r="K28" s="25"/>
      <c r="L28" s="25"/>
      <c r="M28" s="25"/>
      <c r="N28" s="25" t="s">
        <v>508</v>
      </c>
    </row>
    <row r="29" spans="1:14" ht="15" thickBot="1" x14ac:dyDescent="0.4">
      <c r="A29" s="217">
        <v>26</v>
      </c>
      <c r="B29" s="218" t="s">
        <v>21</v>
      </c>
      <c r="C29" s="219" t="s">
        <v>28</v>
      </c>
      <c r="D29" s="438"/>
      <c r="E29" s="446" t="s">
        <v>493</v>
      </c>
      <c r="F29" s="220"/>
      <c r="G29" s="28"/>
      <c r="H29" s="38"/>
      <c r="I29" s="170"/>
      <c r="J29" s="170"/>
      <c r="K29" s="170"/>
      <c r="L29" s="170"/>
      <c r="M29" s="170" t="s">
        <v>41</v>
      </c>
      <c r="N29" s="170"/>
    </row>
    <row r="30" spans="1:14" ht="29.5" thickBot="1" x14ac:dyDescent="0.4">
      <c r="G30" s="450" t="s">
        <v>506</v>
      </c>
      <c r="H30" s="221" t="s">
        <v>287</v>
      </c>
      <c r="I30" s="221" t="s">
        <v>290</v>
      </c>
      <c r="J30" s="221" t="s">
        <v>288</v>
      </c>
      <c r="K30" s="221" t="s">
        <v>286</v>
      </c>
      <c r="L30" s="221" t="s">
        <v>286</v>
      </c>
      <c r="M30" s="221" t="s">
        <v>285</v>
      </c>
      <c r="N30" s="221" t="s">
        <v>509</v>
      </c>
    </row>
    <row r="31" spans="1:14" ht="15" thickBot="1" x14ac:dyDescent="0.4">
      <c r="A31" s="215"/>
      <c r="B31" s="215"/>
      <c r="C31" s="216"/>
      <c r="D31" s="216"/>
      <c r="E31" s="216"/>
      <c r="F31" s="216"/>
      <c r="J31" s="215"/>
    </row>
    <row r="32" spans="1:14" x14ac:dyDescent="0.35">
      <c r="A32" s="316"/>
      <c r="B32" s="318" t="s">
        <v>431</v>
      </c>
      <c r="C32" s="317"/>
      <c r="D32" s="448"/>
      <c r="E32" s="317"/>
      <c r="F32" s="317"/>
      <c r="J32" s="316"/>
    </row>
    <row r="33" spans="1:12" x14ac:dyDescent="0.35">
      <c r="A33" s="316"/>
      <c r="B33" s="319" t="s">
        <v>432</v>
      </c>
      <c r="C33" s="317"/>
      <c r="D33" s="317"/>
      <c r="E33" s="317"/>
      <c r="F33" s="448" t="s">
        <v>499</v>
      </c>
      <c r="J33" s="316"/>
    </row>
    <row r="34" spans="1:12" ht="15" thickBot="1" x14ac:dyDescent="0.4">
      <c r="A34" s="316"/>
      <c r="B34" s="320" t="s">
        <v>433</v>
      </c>
      <c r="C34" s="317"/>
      <c r="D34" s="317"/>
      <c r="E34" s="317"/>
      <c r="F34" s="317"/>
      <c r="J34" s="316"/>
    </row>
    <row r="35" spans="1:12" x14ac:dyDescent="0.35">
      <c r="L35" t="s">
        <v>495</v>
      </c>
    </row>
  </sheetData>
  <mergeCells count="4">
    <mergeCell ref="G1:M1"/>
    <mergeCell ref="C1:F1"/>
    <mergeCell ref="E2:F2"/>
    <mergeCell ref="N1:P1"/>
  </mergeCells>
  <pageMargins left="0.7" right="0.7" top="0.75" bottom="0.75" header="0.3" footer="0.3"/>
  <pageSetup paperSize="9" orientation="portrait" horizontalDpi="4294967293" verticalDpi="4294967293"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51"/>
  <sheetViews>
    <sheetView workbookViewId="0">
      <pane xSplit="2940" activePane="topRight"/>
      <selection activeCell="A2" sqref="A2"/>
      <selection pane="topRight" activeCell="D9" sqref="D9:E9"/>
    </sheetView>
  </sheetViews>
  <sheetFormatPr baseColWidth="10" defaultRowHeight="14.5" x14ac:dyDescent="0.35"/>
  <cols>
    <col min="1" max="1" width="25" customWidth="1"/>
    <col min="2" max="2" width="14.26953125" customWidth="1"/>
    <col min="3" max="3" width="10.1796875" customWidth="1"/>
    <col min="4" max="4" width="11.54296875" customWidth="1"/>
    <col min="5" max="5" width="16" customWidth="1"/>
    <col min="6" max="6" width="11.54296875" customWidth="1"/>
    <col min="7" max="7" width="13.453125" customWidth="1"/>
    <col min="8" max="8" width="11" customWidth="1"/>
    <col min="9" max="9" width="11.7265625" customWidth="1"/>
    <col min="10" max="10" width="9.7265625" customWidth="1"/>
    <col min="11" max="11" width="11" customWidth="1"/>
    <col min="12" max="12" width="12.54296875" customWidth="1"/>
    <col min="13" max="13" width="14.54296875" customWidth="1"/>
    <col min="14" max="22" width="10.7265625" customWidth="1"/>
    <col min="23" max="23" width="11.7265625" customWidth="1"/>
    <col min="24" max="24" width="10" customWidth="1"/>
    <col min="25" max="25" width="10.7265625" customWidth="1"/>
    <col min="26" max="26" width="10.26953125" customWidth="1"/>
    <col min="27" max="27" width="10.453125" customWidth="1"/>
    <col min="28" max="28" width="11.1796875" customWidth="1"/>
    <col min="29" max="29" width="14" customWidth="1"/>
    <col min="30" max="30" width="8.1796875" customWidth="1"/>
    <col min="31" max="31" width="10.54296875" customWidth="1"/>
    <col min="32" max="32" width="8.81640625" customWidth="1"/>
    <col min="33" max="33" width="6.54296875" customWidth="1"/>
    <col min="34" max="36" width="10.7265625" customWidth="1"/>
  </cols>
  <sheetData>
    <row r="1" spans="1:36" s="142" customFormat="1" ht="15.75" customHeight="1" thickBot="1" x14ac:dyDescent="0.4">
      <c r="A1" s="253"/>
      <c r="B1" s="254" t="s">
        <v>219</v>
      </c>
      <c r="C1" s="553" t="s">
        <v>291</v>
      </c>
      <c r="D1" s="554"/>
      <c r="E1" s="292"/>
      <c r="F1" s="292"/>
      <c r="G1" s="553" t="s">
        <v>292</v>
      </c>
      <c r="H1" s="555"/>
      <c r="I1" s="555"/>
      <c r="J1" s="554"/>
      <c r="K1" s="256"/>
      <c r="L1" s="253"/>
      <c r="M1" s="255"/>
      <c r="N1" s="553" t="s">
        <v>293</v>
      </c>
      <c r="O1" s="555"/>
      <c r="P1" s="555"/>
      <c r="Q1" s="555"/>
      <c r="R1" s="555"/>
      <c r="S1" s="555"/>
      <c r="T1" s="555"/>
      <c r="U1" s="555"/>
      <c r="V1" s="555"/>
      <c r="W1" s="555"/>
      <c r="X1" s="555"/>
      <c r="Y1" s="555"/>
      <c r="Z1" s="555"/>
      <c r="AA1" s="554"/>
      <c r="AB1" s="553" t="s">
        <v>294</v>
      </c>
      <c r="AC1" s="554"/>
      <c r="AD1" s="553" t="s">
        <v>295</v>
      </c>
      <c r="AE1" s="554"/>
      <c r="AF1" s="254"/>
      <c r="AG1" s="256"/>
      <c r="AH1" s="546" t="s">
        <v>296</v>
      </c>
      <c r="AI1" s="546"/>
      <c r="AJ1" s="546"/>
    </row>
    <row r="2" spans="1:36" s="302" customFormat="1" ht="84" customHeight="1" thickBot="1" x14ac:dyDescent="0.4">
      <c r="A2" s="301" t="s">
        <v>548</v>
      </c>
      <c r="B2" s="258" t="s">
        <v>298</v>
      </c>
      <c r="C2" s="257" t="s">
        <v>299</v>
      </c>
      <c r="D2" s="258" t="s">
        <v>544</v>
      </c>
      <c r="E2" s="258" t="s">
        <v>546</v>
      </c>
      <c r="F2" s="487" t="s">
        <v>545</v>
      </c>
      <c r="G2" s="258" t="s">
        <v>300</v>
      </c>
      <c r="H2" s="258" t="s">
        <v>438</v>
      </c>
      <c r="I2" s="258" t="s">
        <v>437</v>
      </c>
      <c r="J2" s="258" t="s">
        <v>436</v>
      </c>
      <c r="K2" s="258" t="s">
        <v>435</v>
      </c>
      <c r="L2" s="258" t="s">
        <v>301</v>
      </c>
      <c r="M2" s="259" t="s">
        <v>302</v>
      </c>
      <c r="N2" s="260" t="s">
        <v>303</v>
      </c>
      <c r="O2" s="260" t="s">
        <v>304</v>
      </c>
      <c r="P2" s="261" t="s">
        <v>305</v>
      </c>
      <c r="Q2" s="262" t="s">
        <v>306</v>
      </c>
      <c r="R2" s="262" t="s">
        <v>307</v>
      </c>
      <c r="S2" s="262" t="s">
        <v>308</v>
      </c>
      <c r="T2" s="262" t="s">
        <v>309</v>
      </c>
      <c r="U2" s="262" t="s">
        <v>310</v>
      </c>
      <c r="V2" s="262" t="s">
        <v>311</v>
      </c>
      <c r="W2" s="263" t="s">
        <v>312</v>
      </c>
      <c r="X2" s="264" t="s">
        <v>313</v>
      </c>
      <c r="Y2" s="260" t="s">
        <v>314</v>
      </c>
      <c r="Z2" s="260" t="s">
        <v>315</v>
      </c>
      <c r="AA2" s="260" t="s">
        <v>468</v>
      </c>
      <c r="AB2" s="297" t="s">
        <v>316</v>
      </c>
      <c r="AC2" s="297" t="s">
        <v>364</v>
      </c>
      <c r="AD2" s="297" t="s">
        <v>366</v>
      </c>
      <c r="AE2" s="297" t="s">
        <v>365</v>
      </c>
      <c r="AF2" s="300" t="s">
        <v>246</v>
      </c>
      <c r="AG2" s="297" t="s">
        <v>247</v>
      </c>
      <c r="AH2" s="265" t="s">
        <v>317</v>
      </c>
      <c r="AI2" s="266" t="s">
        <v>318</v>
      </c>
      <c r="AJ2" s="267" t="s">
        <v>319</v>
      </c>
    </row>
    <row r="3" spans="1:36" x14ac:dyDescent="0.35">
      <c r="A3" s="268" t="s">
        <v>0</v>
      </c>
      <c r="B3" s="321">
        <v>1993</v>
      </c>
      <c r="C3" s="322"/>
      <c r="D3" s="269"/>
      <c r="E3" s="269" t="s">
        <v>86</v>
      </c>
      <c r="F3" s="486" t="s">
        <v>28</v>
      </c>
      <c r="G3" s="327">
        <v>34229</v>
      </c>
      <c r="H3" s="327"/>
      <c r="I3" s="277"/>
      <c r="J3" s="277"/>
      <c r="K3" s="277"/>
      <c r="L3" s="328"/>
      <c r="M3" s="270"/>
      <c r="N3" s="332"/>
      <c r="O3" s="332"/>
      <c r="P3" s="333"/>
      <c r="Q3" s="334"/>
      <c r="R3" s="334"/>
      <c r="S3" s="334"/>
      <c r="T3" s="334"/>
      <c r="U3" s="334"/>
      <c r="V3" s="334"/>
      <c r="W3" s="335"/>
      <c r="X3" s="332">
        <v>37679</v>
      </c>
      <c r="Y3" s="332">
        <v>35975</v>
      </c>
      <c r="Z3" s="332">
        <v>41373</v>
      </c>
      <c r="AA3" s="294"/>
      <c r="AB3" s="210" t="s">
        <v>166</v>
      </c>
      <c r="AC3" s="298"/>
      <c r="AD3" s="179" t="s">
        <v>87</v>
      </c>
      <c r="AE3" s="177"/>
      <c r="AF3" s="303" t="s">
        <v>87</v>
      </c>
      <c r="AG3" s="303" t="s">
        <v>87</v>
      </c>
      <c r="AH3" s="271"/>
      <c r="AI3" s="272"/>
      <c r="AJ3" s="273"/>
    </row>
    <row r="4" spans="1:36" x14ac:dyDescent="0.35">
      <c r="A4" s="268" t="s">
        <v>1</v>
      </c>
      <c r="B4" s="323" t="s">
        <v>87</v>
      </c>
      <c r="C4" s="324"/>
      <c r="D4" s="274"/>
      <c r="E4" s="274" t="s">
        <v>174</v>
      </c>
      <c r="F4" s="485" t="s">
        <v>28</v>
      </c>
      <c r="G4" s="327">
        <v>37383</v>
      </c>
      <c r="H4" s="327">
        <v>37383</v>
      </c>
      <c r="I4" s="277">
        <v>37383</v>
      </c>
      <c r="J4" s="277">
        <v>37383</v>
      </c>
      <c r="K4" s="277">
        <v>40793</v>
      </c>
      <c r="L4" s="329"/>
      <c r="M4" s="275"/>
      <c r="N4" s="336"/>
      <c r="O4" s="336">
        <v>39786</v>
      </c>
      <c r="P4" s="337"/>
      <c r="Q4" s="338"/>
      <c r="R4" s="338"/>
      <c r="S4" s="338"/>
      <c r="T4" s="338"/>
      <c r="U4" s="338"/>
      <c r="V4" s="338"/>
      <c r="W4" s="339"/>
      <c r="X4" s="336">
        <v>34530</v>
      </c>
      <c r="Y4" s="336">
        <v>38791</v>
      </c>
      <c r="Z4" s="336">
        <v>40778</v>
      </c>
      <c r="AA4" s="295"/>
      <c r="AB4" s="179" t="s">
        <v>87</v>
      </c>
      <c r="AC4" s="177"/>
      <c r="AD4" s="179" t="s">
        <v>87</v>
      </c>
      <c r="AE4" s="177"/>
      <c r="AF4" s="26" t="s">
        <v>87</v>
      </c>
      <c r="AG4" s="26" t="s">
        <v>87</v>
      </c>
      <c r="AH4" s="276"/>
      <c r="AI4" s="277"/>
      <c r="AJ4" s="278"/>
    </row>
    <row r="5" spans="1:36" x14ac:dyDescent="0.35">
      <c r="A5" s="268" t="s">
        <v>2</v>
      </c>
      <c r="B5" s="325">
        <v>1945</v>
      </c>
      <c r="C5" s="326" t="s">
        <v>320</v>
      </c>
      <c r="D5" s="279"/>
      <c r="E5" s="279" t="s">
        <v>86</v>
      </c>
      <c r="F5" s="485" t="s">
        <v>28</v>
      </c>
      <c r="G5" s="327">
        <v>25491</v>
      </c>
      <c r="H5" s="327">
        <v>30665</v>
      </c>
      <c r="I5" s="277">
        <v>36503</v>
      </c>
      <c r="J5" s="277">
        <v>30665</v>
      </c>
      <c r="K5" s="277">
        <v>39629</v>
      </c>
      <c r="L5" s="328"/>
      <c r="M5" s="280" t="s">
        <v>41</v>
      </c>
      <c r="N5" s="336"/>
      <c r="O5" s="336">
        <v>27015</v>
      </c>
      <c r="P5" s="337">
        <v>36146</v>
      </c>
      <c r="Q5" s="338">
        <v>36146</v>
      </c>
      <c r="R5" s="338">
        <v>36146</v>
      </c>
      <c r="S5" s="338">
        <v>36146</v>
      </c>
      <c r="T5" s="338">
        <v>36146</v>
      </c>
      <c r="U5" s="338">
        <v>36146</v>
      </c>
      <c r="V5" s="338"/>
      <c r="W5" s="340">
        <v>39930</v>
      </c>
      <c r="X5" s="336">
        <v>35216</v>
      </c>
      <c r="Y5" s="336">
        <v>36236</v>
      </c>
      <c r="Z5" s="336">
        <v>40661</v>
      </c>
      <c r="AA5" s="295">
        <v>41542</v>
      </c>
      <c r="AB5" s="179" t="s">
        <v>321</v>
      </c>
      <c r="AC5" s="177"/>
      <c r="AD5" s="179" t="s">
        <v>87</v>
      </c>
      <c r="AE5" s="177"/>
      <c r="AF5" s="26" t="s">
        <v>87</v>
      </c>
      <c r="AG5" s="26" t="s">
        <v>191</v>
      </c>
      <c r="AH5" s="276">
        <v>35949</v>
      </c>
      <c r="AI5" s="277">
        <v>35949</v>
      </c>
      <c r="AJ5" s="278">
        <v>37964</v>
      </c>
    </row>
    <row r="6" spans="1:36" x14ac:dyDescent="0.35">
      <c r="A6" s="268" t="s">
        <v>3</v>
      </c>
      <c r="B6" s="325">
        <v>1978</v>
      </c>
      <c r="C6" s="326"/>
      <c r="D6" s="279"/>
      <c r="E6" s="279" t="s">
        <v>174</v>
      </c>
      <c r="F6" s="485" t="s">
        <v>28</v>
      </c>
      <c r="G6" s="327">
        <v>29857</v>
      </c>
      <c r="H6" s="327">
        <v>35180</v>
      </c>
      <c r="I6" s="277"/>
      <c r="J6" s="277">
        <v>35180</v>
      </c>
      <c r="K6" s="277"/>
      <c r="L6" s="328"/>
      <c r="M6" s="280"/>
      <c r="N6" s="336"/>
      <c r="O6" s="336">
        <v>28802</v>
      </c>
      <c r="P6" s="337"/>
      <c r="Q6" s="338"/>
      <c r="R6" s="338"/>
      <c r="S6" s="338"/>
      <c r="T6" s="338"/>
      <c r="U6" s="338"/>
      <c r="V6" s="338"/>
      <c r="W6" s="339"/>
      <c r="X6" s="336">
        <v>36934</v>
      </c>
      <c r="Y6" s="336">
        <v>36245</v>
      </c>
      <c r="Z6" s="336"/>
      <c r="AA6" s="295" t="s">
        <v>322</v>
      </c>
      <c r="AB6" s="179" t="s">
        <v>323</v>
      </c>
      <c r="AC6" s="177"/>
      <c r="AD6" s="179" t="s">
        <v>87</v>
      </c>
      <c r="AE6" s="177"/>
      <c r="AF6" s="26" t="s">
        <v>87</v>
      </c>
      <c r="AG6" s="26" t="s">
        <v>87</v>
      </c>
      <c r="AH6" s="276"/>
      <c r="AI6" s="277"/>
      <c r="AJ6" s="278"/>
    </row>
    <row r="7" spans="1:36" x14ac:dyDescent="0.35">
      <c r="A7" s="268" t="s">
        <v>4</v>
      </c>
      <c r="B7" s="325">
        <v>1974</v>
      </c>
      <c r="C7" s="326"/>
      <c r="D7" s="279"/>
      <c r="E7" s="279" t="s">
        <v>174</v>
      </c>
      <c r="F7" s="485" t="s">
        <v>28</v>
      </c>
      <c r="G7" s="327">
        <v>29689</v>
      </c>
      <c r="H7" s="327">
        <v>36061</v>
      </c>
      <c r="I7" s="277"/>
      <c r="J7" s="277">
        <v>36061</v>
      </c>
      <c r="K7" s="277"/>
      <c r="L7" s="328"/>
      <c r="M7" s="280"/>
      <c r="N7" s="336">
        <v>32511</v>
      </c>
      <c r="O7" s="336">
        <v>31707</v>
      </c>
      <c r="P7" s="337"/>
      <c r="Q7" s="338"/>
      <c r="R7" s="338"/>
      <c r="S7" s="338"/>
      <c r="T7" s="338"/>
      <c r="U7" s="338"/>
      <c r="V7" s="338"/>
      <c r="W7" s="339"/>
      <c r="X7" s="336">
        <v>38506</v>
      </c>
      <c r="Y7" s="336">
        <v>36026</v>
      </c>
      <c r="Z7" s="338">
        <v>40723</v>
      </c>
      <c r="AA7" s="328">
        <v>41568</v>
      </c>
      <c r="AB7" s="179" t="s">
        <v>323</v>
      </c>
      <c r="AC7" s="177"/>
      <c r="AD7" s="179" t="s">
        <v>87</v>
      </c>
      <c r="AE7" s="177"/>
      <c r="AF7" s="26" t="s">
        <v>87</v>
      </c>
      <c r="AG7" s="26" t="s">
        <v>87</v>
      </c>
      <c r="AH7" s="276"/>
      <c r="AI7" s="277"/>
      <c r="AJ7" s="278"/>
    </row>
    <row r="8" spans="1:36" x14ac:dyDescent="0.35">
      <c r="A8" s="268" t="s">
        <v>5</v>
      </c>
      <c r="B8" s="325">
        <v>1945</v>
      </c>
      <c r="C8" s="326" t="s">
        <v>324</v>
      </c>
      <c r="D8" s="279"/>
      <c r="E8" s="279" t="s">
        <v>174</v>
      </c>
      <c r="F8" s="485" t="s">
        <v>186</v>
      </c>
      <c r="G8" s="327">
        <v>20921</v>
      </c>
      <c r="H8" s="327">
        <v>39071</v>
      </c>
      <c r="I8" s="277"/>
      <c r="J8" s="277">
        <v>39071</v>
      </c>
      <c r="K8" s="277"/>
      <c r="L8" s="328"/>
      <c r="M8" s="280"/>
      <c r="N8" s="336"/>
      <c r="O8" s="336"/>
      <c r="P8" s="337"/>
      <c r="Q8" s="338"/>
      <c r="R8" s="338"/>
      <c r="S8" s="338"/>
      <c r="T8" s="338"/>
      <c r="U8" s="338"/>
      <c r="V8" s="338"/>
      <c r="W8" s="339"/>
      <c r="X8" s="336">
        <v>38770</v>
      </c>
      <c r="Y8" s="336">
        <v>38763</v>
      </c>
      <c r="Z8" s="338"/>
      <c r="AA8" s="328"/>
      <c r="AB8" s="179" t="s">
        <v>321</v>
      </c>
      <c r="AC8" s="177"/>
      <c r="AD8" s="179" t="s">
        <v>87</v>
      </c>
      <c r="AE8" s="177"/>
      <c r="AF8" s="26" t="s">
        <v>87</v>
      </c>
      <c r="AG8" s="26" t="s">
        <v>87</v>
      </c>
      <c r="AH8" s="276"/>
      <c r="AI8" s="277"/>
      <c r="AJ8" s="278"/>
    </row>
    <row r="9" spans="1:36" x14ac:dyDescent="0.35">
      <c r="A9" s="268" t="s">
        <v>6</v>
      </c>
      <c r="B9" s="325">
        <v>1946</v>
      </c>
      <c r="C9" s="326"/>
      <c r="D9" s="279"/>
      <c r="E9" s="279" t="s">
        <v>547</v>
      </c>
      <c r="F9" s="485" t="s">
        <v>186</v>
      </c>
      <c r="G9" s="327">
        <v>18681</v>
      </c>
      <c r="H9" s="327">
        <v>31372</v>
      </c>
      <c r="I9" s="277"/>
      <c r="J9" s="277">
        <v>31372</v>
      </c>
      <c r="K9" s="277"/>
      <c r="L9" s="328"/>
      <c r="M9" s="280"/>
      <c r="N9" s="336">
        <v>24778</v>
      </c>
      <c r="O9" s="336">
        <v>26710</v>
      </c>
      <c r="P9" s="337">
        <v>39682</v>
      </c>
      <c r="Q9" s="338">
        <v>39682</v>
      </c>
      <c r="R9" s="338">
        <v>39682</v>
      </c>
      <c r="S9" s="338">
        <v>39682</v>
      </c>
      <c r="T9" s="338">
        <v>39682</v>
      </c>
      <c r="U9" s="338">
        <v>39682</v>
      </c>
      <c r="V9" s="338">
        <v>39682</v>
      </c>
      <c r="W9" s="339">
        <v>39682</v>
      </c>
      <c r="X9" s="336">
        <v>35548</v>
      </c>
      <c r="Y9" s="336">
        <v>36285</v>
      </c>
      <c r="Z9" s="338" t="s">
        <v>325</v>
      </c>
      <c r="AA9" s="328">
        <v>41457</v>
      </c>
      <c r="AB9" s="179" t="s">
        <v>321</v>
      </c>
      <c r="AC9" s="177"/>
      <c r="AD9" s="179" t="s">
        <v>87</v>
      </c>
      <c r="AE9" s="177"/>
      <c r="AF9" s="26" t="s">
        <v>87</v>
      </c>
      <c r="AG9" s="26" t="s">
        <v>321</v>
      </c>
      <c r="AH9" s="276"/>
      <c r="AI9" s="277"/>
      <c r="AJ9" s="278"/>
    </row>
    <row r="10" spans="1:36" x14ac:dyDescent="0.35">
      <c r="A10" s="268" t="s">
        <v>7</v>
      </c>
      <c r="B10" s="325">
        <v>1999</v>
      </c>
      <c r="C10" s="326"/>
      <c r="D10" s="279"/>
      <c r="E10" s="279" t="s">
        <v>174</v>
      </c>
      <c r="F10" s="485" t="s">
        <v>28</v>
      </c>
      <c r="G10" s="327">
        <v>23964</v>
      </c>
      <c r="H10" s="327">
        <v>31877</v>
      </c>
      <c r="I10" s="277">
        <v>31877</v>
      </c>
      <c r="J10" s="277">
        <v>31877</v>
      </c>
      <c r="K10" s="277">
        <v>38933</v>
      </c>
      <c r="L10" s="328"/>
      <c r="M10" s="280"/>
      <c r="N10" s="336"/>
      <c r="O10" s="336"/>
      <c r="P10" s="337"/>
      <c r="Q10" s="338"/>
      <c r="R10" s="338"/>
      <c r="S10" s="338"/>
      <c r="T10" s="338"/>
      <c r="U10" s="338"/>
      <c r="V10" s="338"/>
      <c r="W10" s="339"/>
      <c r="X10" s="336">
        <v>36776</v>
      </c>
      <c r="Y10" s="336">
        <v>36776</v>
      </c>
      <c r="Z10" s="338"/>
      <c r="AA10" s="328"/>
      <c r="AB10" s="179" t="s">
        <v>323</v>
      </c>
      <c r="AC10" s="177"/>
      <c r="AD10" s="179" t="s">
        <v>87</v>
      </c>
      <c r="AE10" s="177"/>
      <c r="AF10" s="26" t="s">
        <v>87</v>
      </c>
      <c r="AG10" s="26" t="s">
        <v>87</v>
      </c>
      <c r="AH10" s="276"/>
      <c r="AI10" s="277"/>
      <c r="AJ10" s="278"/>
    </row>
    <row r="11" spans="1:36" x14ac:dyDescent="0.35">
      <c r="A11" s="268" t="s">
        <v>8</v>
      </c>
      <c r="B11" s="325">
        <v>1990</v>
      </c>
      <c r="C11" s="326" t="s">
        <v>320</v>
      </c>
      <c r="D11" s="279"/>
      <c r="E11" s="279" t="s">
        <v>86</v>
      </c>
      <c r="F11" s="485" t="s">
        <v>28</v>
      </c>
      <c r="G11" s="327">
        <v>32513</v>
      </c>
      <c r="H11" s="327"/>
      <c r="I11" s="277"/>
      <c r="J11" s="277"/>
      <c r="K11" s="277"/>
      <c r="L11" s="328"/>
      <c r="M11" s="280"/>
      <c r="N11" s="336">
        <v>33487</v>
      </c>
      <c r="O11" s="336">
        <v>33395</v>
      </c>
      <c r="P11" s="337">
        <v>32736</v>
      </c>
      <c r="Q11" s="338">
        <v>32736</v>
      </c>
      <c r="R11" s="338">
        <v>32736</v>
      </c>
      <c r="S11" s="338">
        <v>32736</v>
      </c>
      <c r="T11" s="338">
        <v>35753</v>
      </c>
      <c r="U11" s="338">
        <v>35753</v>
      </c>
      <c r="V11" s="338">
        <v>38156</v>
      </c>
      <c r="W11" s="339">
        <v>38849</v>
      </c>
      <c r="X11" s="336">
        <v>36488</v>
      </c>
      <c r="Y11" s="336">
        <v>36438</v>
      </c>
      <c r="Z11" s="338">
        <v>41337</v>
      </c>
      <c r="AA11" s="328">
        <v>41989</v>
      </c>
      <c r="AB11" s="179" t="s">
        <v>166</v>
      </c>
      <c r="AC11" s="177"/>
      <c r="AD11" s="179" t="s">
        <v>87</v>
      </c>
      <c r="AE11" s="177"/>
      <c r="AF11" s="26" t="s">
        <v>87</v>
      </c>
      <c r="AG11" s="26" t="s">
        <v>166</v>
      </c>
      <c r="AH11" s="276">
        <v>22034</v>
      </c>
      <c r="AI11" s="277">
        <v>22034</v>
      </c>
      <c r="AJ11" s="278"/>
    </row>
    <row r="12" spans="1:36" x14ac:dyDescent="0.35">
      <c r="A12" s="268" t="s">
        <v>9</v>
      </c>
      <c r="B12" s="325">
        <v>1991</v>
      </c>
      <c r="C12" s="326"/>
      <c r="D12" s="279"/>
      <c r="E12" s="279" t="s">
        <v>174</v>
      </c>
      <c r="F12" s="485" t="s">
        <v>28</v>
      </c>
      <c r="G12" s="327">
        <v>18527</v>
      </c>
      <c r="H12" s="327">
        <v>32730</v>
      </c>
      <c r="I12" s="277">
        <v>32730</v>
      </c>
      <c r="J12" s="277">
        <v>32730</v>
      </c>
      <c r="K12" s="277">
        <v>38953</v>
      </c>
      <c r="L12" s="328" t="s">
        <v>362</v>
      </c>
      <c r="M12" s="280"/>
      <c r="N12" s="336"/>
      <c r="O12" s="336"/>
      <c r="P12" s="337"/>
      <c r="Q12" s="338"/>
      <c r="R12" s="338"/>
      <c r="S12" s="338"/>
      <c r="T12" s="338"/>
      <c r="U12" s="338"/>
      <c r="V12" s="338"/>
      <c r="W12" s="339"/>
      <c r="X12" s="336">
        <v>38126</v>
      </c>
      <c r="Y12" s="336"/>
      <c r="Z12" s="338"/>
      <c r="AA12" s="328"/>
      <c r="AB12" s="179" t="s">
        <v>166</v>
      </c>
      <c r="AC12" s="177"/>
      <c r="AD12" s="179" t="s">
        <v>87</v>
      </c>
      <c r="AE12" s="177"/>
      <c r="AF12" s="26" t="s">
        <v>87</v>
      </c>
      <c r="AG12" s="26" t="s">
        <v>87</v>
      </c>
      <c r="AH12" s="276"/>
      <c r="AI12" s="277"/>
      <c r="AJ12" s="278"/>
    </row>
    <row r="13" spans="1:36" x14ac:dyDescent="0.35">
      <c r="A13" s="268" t="s">
        <v>10</v>
      </c>
      <c r="B13" s="325">
        <v>1968</v>
      </c>
      <c r="C13" s="326" t="s">
        <v>320</v>
      </c>
      <c r="D13" s="279"/>
      <c r="E13" s="279" t="s">
        <v>174</v>
      </c>
      <c r="F13" s="485" t="s">
        <v>28</v>
      </c>
      <c r="G13" s="327">
        <v>38139</v>
      </c>
      <c r="H13" s="327"/>
      <c r="I13" s="277"/>
      <c r="J13" s="277"/>
      <c r="K13" s="277"/>
      <c r="L13" s="328" t="s">
        <v>41</v>
      </c>
      <c r="M13" s="280"/>
      <c r="N13" s="336">
        <v>24909</v>
      </c>
      <c r="O13" s="336">
        <v>26675</v>
      </c>
      <c r="P13" s="337">
        <v>35191</v>
      </c>
      <c r="Q13" s="338">
        <v>35191</v>
      </c>
      <c r="R13" s="338">
        <v>35191</v>
      </c>
      <c r="S13" s="338">
        <v>35191</v>
      </c>
      <c r="T13" s="338">
        <v>37614</v>
      </c>
      <c r="U13" s="338"/>
      <c r="V13" s="338"/>
      <c r="W13" s="339"/>
      <c r="X13" s="336">
        <v>34009</v>
      </c>
      <c r="Y13" s="336">
        <v>35767</v>
      </c>
      <c r="Z13" s="338" t="s">
        <v>326</v>
      </c>
      <c r="AA13" s="328" t="s">
        <v>327</v>
      </c>
      <c r="AB13" s="179" t="s">
        <v>321</v>
      </c>
      <c r="AC13" s="177"/>
      <c r="AD13" s="179" t="s">
        <v>87</v>
      </c>
      <c r="AE13" s="177"/>
      <c r="AF13" s="26" t="s">
        <v>87</v>
      </c>
      <c r="AG13" s="26" t="s">
        <v>321</v>
      </c>
      <c r="AH13" s="276">
        <v>38982</v>
      </c>
      <c r="AI13" s="277"/>
      <c r="AJ13" s="278"/>
    </row>
    <row r="14" spans="1:36" x14ac:dyDescent="0.35">
      <c r="A14" s="268" t="s">
        <v>187</v>
      </c>
      <c r="B14" s="325">
        <v>1991</v>
      </c>
      <c r="C14" s="326"/>
      <c r="D14" s="279"/>
      <c r="E14" s="279" t="s">
        <v>174</v>
      </c>
      <c r="F14" s="485" t="s">
        <v>28</v>
      </c>
      <c r="G14" s="327">
        <v>25798</v>
      </c>
      <c r="H14" s="327">
        <v>30032</v>
      </c>
      <c r="I14" s="277"/>
      <c r="J14" s="277">
        <v>30032</v>
      </c>
      <c r="K14" s="277"/>
      <c r="L14" s="328" t="s">
        <v>41</v>
      </c>
      <c r="M14" s="280"/>
      <c r="N14" s="336"/>
      <c r="O14" s="336"/>
      <c r="P14" s="337"/>
      <c r="Q14" s="338"/>
      <c r="R14" s="338"/>
      <c r="S14" s="338"/>
      <c r="T14" s="338"/>
      <c r="U14" s="338"/>
      <c r="V14" s="338"/>
      <c r="W14" s="339"/>
      <c r="X14" s="336">
        <v>36332</v>
      </c>
      <c r="Y14" s="336"/>
      <c r="Z14" s="338"/>
      <c r="AA14" s="328"/>
      <c r="AB14" s="179" t="s">
        <v>166</v>
      </c>
      <c r="AC14" s="177"/>
      <c r="AD14" s="179" t="s">
        <v>87</v>
      </c>
      <c r="AE14" s="177"/>
      <c r="AF14" s="26" t="s">
        <v>87</v>
      </c>
      <c r="AG14" s="26" t="s">
        <v>87</v>
      </c>
      <c r="AH14" s="276"/>
      <c r="AI14" s="277"/>
      <c r="AJ14" s="278"/>
    </row>
    <row r="15" spans="1:36" x14ac:dyDescent="0.35">
      <c r="A15" s="268" t="s">
        <v>12</v>
      </c>
      <c r="B15" s="325">
        <v>1993</v>
      </c>
      <c r="C15" s="326"/>
      <c r="D15" s="279"/>
      <c r="E15" s="279" t="s">
        <v>547</v>
      </c>
      <c r="F15" s="485" t="s">
        <v>28</v>
      </c>
      <c r="G15" s="327">
        <v>34961</v>
      </c>
      <c r="H15" s="327">
        <v>34961</v>
      </c>
      <c r="I15" s="277"/>
      <c r="J15" s="277">
        <v>34961</v>
      </c>
      <c r="K15" s="277"/>
      <c r="L15" s="328"/>
      <c r="M15" s="280"/>
      <c r="N15" s="336">
        <v>24478</v>
      </c>
      <c r="O15" s="336">
        <v>36280</v>
      </c>
      <c r="P15" s="337">
        <v>35654</v>
      </c>
      <c r="Q15" s="338">
        <v>35654</v>
      </c>
      <c r="R15" s="338"/>
      <c r="S15" s="338"/>
      <c r="T15" s="338"/>
      <c r="U15" s="338">
        <v>35554</v>
      </c>
      <c r="V15" s="338"/>
      <c r="W15" s="339"/>
      <c r="X15" s="336">
        <v>34851</v>
      </c>
      <c r="Y15" s="336">
        <v>36116</v>
      </c>
      <c r="Z15" s="338">
        <v>40442</v>
      </c>
      <c r="AA15" s="328"/>
      <c r="AB15" s="179" t="s">
        <v>166</v>
      </c>
      <c r="AC15" s="177"/>
      <c r="AD15" s="179" t="s">
        <v>87</v>
      </c>
      <c r="AE15" s="177"/>
      <c r="AF15" s="26" t="s">
        <v>328</v>
      </c>
      <c r="AG15" s="26" t="s">
        <v>166</v>
      </c>
      <c r="AH15" s="276">
        <v>21164</v>
      </c>
      <c r="AI15" s="277">
        <v>21164</v>
      </c>
      <c r="AJ15" s="278"/>
    </row>
    <row r="16" spans="1:36" x14ac:dyDescent="0.35">
      <c r="A16" s="268" t="s">
        <v>13</v>
      </c>
      <c r="B16" s="325">
        <v>1999</v>
      </c>
      <c r="C16" s="326"/>
      <c r="D16" s="279"/>
      <c r="E16" s="279" t="s">
        <v>174</v>
      </c>
      <c r="F16" s="485" t="s">
        <v>28</v>
      </c>
      <c r="G16" s="327">
        <v>18449</v>
      </c>
      <c r="H16" s="327">
        <v>36532</v>
      </c>
      <c r="I16" s="277">
        <v>39381</v>
      </c>
      <c r="J16" s="277">
        <v>36532</v>
      </c>
      <c r="K16" s="277">
        <v>39153</v>
      </c>
      <c r="L16" s="328" t="s">
        <v>41</v>
      </c>
      <c r="M16" s="280"/>
      <c r="N16" s="336"/>
      <c r="O16" s="336"/>
      <c r="P16" s="337">
        <v>37207</v>
      </c>
      <c r="Q16" s="338">
        <v>37207</v>
      </c>
      <c r="R16" s="338">
        <v>37207</v>
      </c>
      <c r="S16" s="338">
        <v>37207</v>
      </c>
      <c r="T16" s="338">
        <v>37207</v>
      </c>
      <c r="U16" s="338">
        <v>37207</v>
      </c>
      <c r="V16" s="338"/>
      <c r="W16" s="339"/>
      <c r="X16" s="336">
        <v>37207</v>
      </c>
      <c r="Y16" s="336">
        <v>36745</v>
      </c>
      <c r="Z16" s="338">
        <v>41309</v>
      </c>
      <c r="AA16" s="328"/>
      <c r="AB16" s="179" t="s">
        <v>166</v>
      </c>
      <c r="AC16" s="177"/>
      <c r="AD16" s="179" t="s">
        <v>87</v>
      </c>
      <c r="AE16" s="177"/>
      <c r="AF16" s="26" t="s">
        <v>87</v>
      </c>
      <c r="AG16" s="26" t="s">
        <v>87</v>
      </c>
      <c r="AH16" s="276"/>
      <c r="AI16" s="277"/>
      <c r="AJ16" s="278"/>
    </row>
    <row r="17" spans="1:36" x14ac:dyDescent="0.35">
      <c r="A17" s="268" t="s">
        <v>14</v>
      </c>
      <c r="B17" s="325" t="s">
        <v>87</v>
      </c>
      <c r="C17" s="326"/>
      <c r="D17" s="279"/>
      <c r="E17" s="279" t="s">
        <v>174</v>
      </c>
      <c r="F17" s="485" t="s">
        <v>28</v>
      </c>
      <c r="G17" s="327">
        <v>38895</v>
      </c>
      <c r="H17" s="327">
        <v>38895</v>
      </c>
      <c r="I17" s="277"/>
      <c r="J17" s="277">
        <v>38895</v>
      </c>
      <c r="K17" s="277">
        <v>41247</v>
      </c>
      <c r="L17" s="328"/>
      <c r="M17" s="280"/>
      <c r="N17" s="336"/>
      <c r="O17" s="336"/>
      <c r="P17" s="337"/>
      <c r="Q17" s="338"/>
      <c r="R17" s="338"/>
      <c r="S17" s="338"/>
      <c r="T17" s="338"/>
      <c r="U17" s="338"/>
      <c r="V17" s="338"/>
      <c r="W17" s="339"/>
      <c r="X17" s="336">
        <v>38463</v>
      </c>
      <c r="Y17" s="336">
        <v>35900</v>
      </c>
      <c r="Z17" s="338"/>
      <c r="AA17" s="328"/>
      <c r="AB17" s="179" t="s">
        <v>87</v>
      </c>
      <c r="AC17" s="177"/>
      <c r="AD17" s="179" t="s">
        <v>87</v>
      </c>
      <c r="AE17" s="177"/>
      <c r="AF17" s="26" t="s">
        <v>87</v>
      </c>
      <c r="AG17" s="26" t="s">
        <v>87</v>
      </c>
      <c r="AH17" s="276"/>
      <c r="AI17" s="277"/>
      <c r="AJ17" s="278"/>
    </row>
    <row r="18" spans="1:36" x14ac:dyDescent="0.35">
      <c r="A18" s="268" t="s">
        <v>15</v>
      </c>
      <c r="B18" s="325">
        <v>1994</v>
      </c>
      <c r="C18" s="326"/>
      <c r="D18" s="279"/>
      <c r="E18" s="279" t="s">
        <v>174</v>
      </c>
      <c r="F18" s="485" t="s">
        <v>28</v>
      </c>
      <c r="G18" s="327" t="s">
        <v>434</v>
      </c>
      <c r="H18" s="327"/>
      <c r="I18" s="277"/>
      <c r="J18" s="277"/>
      <c r="K18" s="277"/>
      <c r="L18" s="328" t="s">
        <v>41</v>
      </c>
      <c r="M18" s="280"/>
      <c r="N18" s="336"/>
      <c r="O18" s="336">
        <v>37655</v>
      </c>
      <c r="P18" s="337"/>
      <c r="Q18" s="338"/>
      <c r="R18" s="338"/>
      <c r="S18" s="338"/>
      <c r="T18" s="338"/>
      <c r="U18" s="338"/>
      <c r="V18" s="338"/>
      <c r="W18" s="339"/>
      <c r="X18" s="336">
        <v>37655</v>
      </c>
      <c r="Y18" s="336">
        <v>39405</v>
      </c>
      <c r="Z18" s="338"/>
      <c r="AA18" s="328"/>
      <c r="AB18" s="179" t="s">
        <v>166</v>
      </c>
      <c r="AC18" s="177"/>
      <c r="AD18" s="179" t="s">
        <v>87</v>
      </c>
      <c r="AE18" s="177"/>
      <c r="AF18" s="26" t="s">
        <v>87</v>
      </c>
      <c r="AG18" s="26" t="s">
        <v>87</v>
      </c>
      <c r="AH18" s="276"/>
      <c r="AI18" s="277"/>
      <c r="AJ18" s="278"/>
    </row>
    <row r="19" spans="1:36" x14ac:dyDescent="0.35">
      <c r="A19" s="268" t="s">
        <v>16</v>
      </c>
      <c r="B19" s="325">
        <v>1945</v>
      </c>
      <c r="C19" s="326" t="s">
        <v>320</v>
      </c>
      <c r="D19" s="279"/>
      <c r="E19" s="279" t="s">
        <v>86</v>
      </c>
      <c r="F19" s="485" t="s">
        <v>186</v>
      </c>
      <c r="G19" s="327">
        <v>35241</v>
      </c>
      <c r="H19" s="327">
        <v>35241</v>
      </c>
      <c r="I19" s="277"/>
      <c r="J19" s="277">
        <v>35241</v>
      </c>
      <c r="K19" s="277"/>
      <c r="L19" s="328" t="s">
        <v>41</v>
      </c>
      <c r="M19" s="280"/>
      <c r="N19" s="336">
        <v>25906</v>
      </c>
      <c r="O19" s="336">
        <v>27108</v>
      </c>
      <c r="P19" s="337">
        <v>35515</v>
      </c>
      <c r="Q19" s="338">
        <v>35515</v>
      </c>
      <c r="R19" s="338">
        <v>35515</v>
      </c>
      <c r="S19" s="338">
        <v>35515</v>
      </c>
      <c r="T19" s="338">
        <v>35515</v>
      </c>
      <c r="U19" s="338">
        <v>36436</v>
      </c>
      <c r="V19" s="338">
        <v>38215</v>
      </c>
      <c r="W19" s="339"/>
      <c r="X19" s="336">
        <v>36075</v>
      </c>
      <c r="Y19" s="336">
        <v>36075</v>
      </c>
      <c r="Z19" s="338">
        <v>40511</v>
      </c>
      <c r="AA19" s="328">
        <v>41681</v>
      </c>
      <c r="AB19" s="179" t="s">
        <v>191</v>
      </c>
      <c r="AC19" s="177"/>
      <c r="AD19" s="179" t="s">
        <v>87</v>
      </c>
      <c r="AE19" s="177"/>
      <c r="AF19" s="26" t="s">
        <v>87</v>
      </c>
      <c r="AG19" s="26" t="s">
        <v>321</v>
      </c>
      <c r="AH19" s="276">
        <v>22844</v>
      </c>
      <c r="AI19" s="277">
        <v>36958</v>
      </c>
      <c r="AJ19" s="278">
        <v>36958</v>
      </c>
    </row>
    <row r="20" spans="1:36" x14ac:dyDescent="0.35">
      <c r="A20" s="268" t="s">
        <v>173</v>
      </c>
      <c r="B20" s="325">
        <v>1983</v>
      </c>
      <c r="C20" s="326"/>
      <c r="D20" s="279"/>
      <c r="E20" s="279" t="s">
        <v>174</v>
      </c>
      <c r="F20" s="485" t="s">
        <v>28</v>
      </c>
      <c r="G20" s="327">
        <v>20495</v>
      </c>
      <c r="H20" s="327">
        <v>34960</v>
      </c>
      <c r="I20" s="277">
        <v>36459</v>
      </c>
      <c r="J20" s="277">
        <v>34960</v>
      </c>
      <c r="K20" s="277">
        <v>41029</v>
      </c>
      <c r="L20" s="328"/>
      <c r="M20" s="280"/>
      <c r="N20" s="336">
        <v>32625</v>
      </c>
      <c r="O20" s="336">
        <v>33330</v>
      </c>
      <c r="P20" s="337"/>
      <c r="Q20" s="338"/>
      <c r="R20" s="338"/>
      <c r="S20" s="338"/>
      <c r="T20" s="338"/>
      <c r="U20" s="338"/>
      <c r="V20" s="338"/>
      <c r="W20" s="339"/>
      <c r="X20" s="336">
        <v>38128</v>
      </c>
      <c r="Y20" s="336">
        <v>36131</v>
      </c>
      <c r="Z20" s="338">
        <v>41530</v>
      </c>
      <c r="AA20" s="328">
        <v>41988</v>
      </c>
      <c r="AB20" s="179" t="s">
        <v>87</v>
      </c>
      <c r="AC20" s="177"/>
      <c r="AD20" s="179" t="s">
        <v>87</v>
      </c>
      <c r="AE20" s="177"/>
      <c r="AF20" s="26" t="s">
        <v>87</v>
      </c>
      <c r="AG20" s="26" t="s">
        <v>321</v>
      </c>
      <c r="AH20" s="276"/>
      <c r="AI20" s="277"/>
      <c r="AJ20" s="278"/>
    </row>
    <row r="21" spans="1:36" x14ac:dyDescent="0.35">
      <c r="A21" s="268" t="s">
        <v>172</v>
      </c>
      <c r="B21" s="325">
        <v>1979</v>
      </c>
      <c r="C21" s="326"/>
      <c r="D21" s="279"/>
      <c r="E21" s="279" t="s">
        <v>174</v>
      </c>
      <c r="F21" s="485" t="s">
        <v>28</v>
      </c>
      <c r="G21" s="327">
        <v>31457</v>
      </c>
      <c r="H21" s="327">
        <v>31457</v>
      </c>
      <c r="I21" s="277">
        <v>41746</v>
      </c>
      <c r="J21" s="277">
        <v>31457</v>
      </c>
      <c r="K21" s="277"/>
      <c r="L21" s="328"/>
      <c r="M21" s="280"/>
      <c r="N21" s="336">
        <v>32498</v>
      </c>
      <c r="O21" s="336">
        <v>31742</v>
      </c>
      <c r="P21" s="337"/>
      <c r="Q21" s="338"/>
      <c r="R21" s="338"/>
      <c r="S21" s="338"/>
      <c r="T21" s="338"/>
      <c r="U21" s="338"/>
      <c r="V21" s="338"/>
      <c r="W21" s="339"/>
      <c r="X21" s="336">
        <v>35529</v>
      </c>
      <c r="Y21" s="336">
        <v>36263</v>
      </c>
      <c r="Z21" s="338"/>
      <c r="AA21" s="328">
        <v>41907</v>
      </c>
      <c r="AB21" s="179" t="s">
        <v>166</v>
      </c>
      <c r="AC21" s="177"/>
      <c r="AD21" s="179" t="s">
        <v>87</v>
      </c>
      <c r="AE21" s="177"/>
      <c r="AF21" s="26" t="s">
        <v>87</v>
      </c>
      <c r="AG21" s="26" t="s">
        <v>87</v>
      </c>
      <c r="AH21" s="276"/>
      <c r="AI21" s="277"/>
      <c r="AJ21" s="278"/>
    </row>
    <row r="22" spans="1:36" x14ac:dyDescent="0.35">
      <c r="A22" s="268" t="s">
        <v>329</v>
      </c>
      <c r="B22" s="325">
        <v>1980</v>
      </c>
      <c r="C22" s="326"/>
      <c r="D22" s="279"/>
      <c r="E22" s="279" t="s">
        <v>174</v>
      </c>
      <c r="F22" s="485" t="s">
        <v>28</v>
      </c>
      <c r="G22" s="327">
        <v>29847</v>
      </c>
      <c r="H22" s="327">
        <v>30231</v>
      </c>
      <c r="I22" s="277"/>
      <c r="J22" s="277">
        <v>30231</v>
      </c>
      <c r="K22" s="277"/>
      <c r="L22" s="328"/>
      <c r="M22" s="280"/>
      <c r="N22" s="336">
        <v>36243</v>
      </c>
      <c r="O22" s="336">
        <v>36293</v>
      </c>
      <c r="P22" s="337"/>
      <c r="Q22" s="338"/>
      <c r="R22" s="338"/>
      <c r="S22" s="338"/>
      <c r="T22" s="338"/>
      <c r="U22" s="338"/>
      <c r="V22" s="338"/>
      <c r="W22" s="339"/>
      <c r="X22" s="336">
        <v>37517</v>
      </c>
      <c r="Y22" s="336">
        <v>37104</v>
      </c>
      <c r="Z22" s="338">
        <v>40480</v>
      </c>
      <c r="AA22" s="328">
        <v>41793</v>
      </c>
      <c r="AB22" s="179" t="s">
        <v>323</v>
      </c>
      <c r="AC22" s="177"/>
      <c r="AD22" s="179" t="s">
        <v>87</v>
      </c>
      <c r="AE22" s="177"/>
      <c r="AF22" s="26" t="s">
        <v>87</v>
      </c>
      <c r="AG22" s="26" t="s">
        <v>323</v>
      </c>
      <c r="AH22" s="276"/>
      <c r="AI22" s="277"/>
      <c r="AJ22" s="278"/>
    </row>
    <row r="23" spans="1:36" x14ac:dyDescent="0.35">
      <c r="A23" s="268" t="s">
        <v>17</v>
      </c>
      <c r="B23" s="325">
        <v>1976</v>
      </c>
      <c r="C23" s="326"/>
      <c r="D23" s="279"/>
      <c r="E23" s="279" t="s">
        <v>174</v>
      </c>
      <c r="F23" s="485" t="s">
        <v>28</v>
      </c>
      <c r="G23" s="327">
        <v>29677</v>
      </c>
      <c r="H23" s="327">
        <v>30532</v>
      </c>
      <c r="I23" s="277">
        <v>41582</v>
      </c>
      <c r="J23" s="277">
        <v>30414</v>
      </c>
      <c r="K23" s="277"/>
      <c r="L23" s="328"/>
      <c r="M23" s="280"/>
      <c r="N23" s="336"/>
      <c r="O23" s="336"/>
      <c r="P23" s="337"/>
      <c r="Q23" s="338"/>
      <c r="R23" s="338"/>
      <c r="S23" s="338"/>
      <c r="T23" s="338"/>
      <c r="U23" s="338"/>
      <c r="V23" s="338"/>
      <c r="W23" s="339"/>
      <c r="X23" s="336">
        <v>37526</v>
      </c>
      <c r="Y23" s="336">
        <v>35999</v>
      </c>
      <c r="Z23" s="338">
        <v>40296</v>
      </c>
      <c r="AA23" s="328">
        <v>41793</v>
      </c>
      <c r="AB23" s="179" t="s">
        <v>87</v>
      </c>
      <c r="AC23" s="177"/>
      <c r="AD23" s="179" t="s">
        <v>87</v>
      </c>
      <c r="AE23" s="177"/>
      <c r="AF23" s="26" t="s">
        <v>87</v>
      </c>
      <c r="AG23" s="26" t="s">
        <v>87</v>
      </c>
      <c r="AH23" s="276"/>
      <c r="AI23" s="277"/>
      <c r="AJ23" s="278"/>
    </row>
    <row r="24" spans="1:36" x14ac:dyDescent="0.35">
      <c r="A24" s="268" t="s">
        <v>18</v>
      </c>
      <c r="B24" s="325">
        <v>1992</v>
      </c>
      <c r="C24" s="326"/>
      <c r="D24" s="279"/>
      <c r="E24" s="279" t="s">
        <v>86</v>
      </c>
      <c r="F24" s="485" t="s">
        <v>28</v>
      </c>
      <c r="G24" s="327">
        <v>30917</v>
      </c>
      <c r="H24" s="327">
        <v>30917</v>
      </c>
      <c r="I24" s="277"/>
      <c r="J24" s="277">
        <v>30917</v>
      </c>
      <c r="K24" s="277"/>
      <c r="L24" s="328"/>
      <c r="M24" s="280"/>
      <c r="N24" s="336"/>
      <c r="O24" s="336">
        <v>27464</v>
      </c>
      <c r="P24" s="337"/>
      <c r="Q24" s="338"/>
      <c r="R24" s="338"/>
      <c r="S24" s="338"/>
      <c r="T24" s="338"/>
      <c r="U24" s="338"/>
      <c r="V24" s="338"/>
      <c r="W24" s="339"/>
      <c r="X24" s="336">
        <v>36504</v>
      </c>
      <c r="Y24" s="336">
        <v>35872</v>
      </c>
      <c r="Z24" s="338">
        <v>40004</v>
      </c>
      <c r="AA24" s="328" t="s">
        <v>330</v>
      </c>
      <c r="AB24" s="179" t="s">
        <v>321</v>
      </c>
      <c r="AC24" s="177"/>
      <c r="AD24" s="179" t="s">
        <v>87</v>
      </c>
      <c r="AE24" s="177"/>
      <c r="AF24" s="26" t="s">
        <v>87</v>
      </c>
      <c r="AG24" s="26" t="s">
        <v>87</v>
      </c>
      <c r="AH24" s="276">
        <v>20494</v>
      </c>
      <c r="AI24" s="277">
        <v>20494</v>
      </c>
      <c r="AJ24" s="278"/>
    </row>
    <row r="25" spans="1:36" x14ac:dyDescent="0.35">
      <c r="A25" s="268" t="s">
        <v>56</v>
      </c>
      <c r="B25" s="325">
        <v>1978</v>
      </c>
      <c r="C25" s="326"/>
      <c r="D25" s="279"/>
      <c r="E25" s="279" t="s">
        <v>174</v>
      </c>
      <c r="F25" s="485" t="s">
        <v>28</v>
      </c>
      <c r="G25" s="327">
        <v>19600</v>
      </c>
      <c r="H25" s="327">
        <v>34429</v>
      </c>
      <c r="I25" s="277"/>
      <c r="J25" s="277">
        <v>34429</v>
      </c>
      <c r="K25" s="277">
        <v>39255</v>
      </c>
      <c r="L25" s="328"/>
      <c r="M25" s="280"/>
      <c r="N25" s="336">
        <v>29738</v>
      </c>
      <c r="O25" s="336">
        <v>29754</v>
      </c>
      <c r="P25" s="337"/>
      <c r="Q25" s="338"/>
      <c r="R25" s="338"/>
      <c r="S25" s="338"/>
      <c r="T25" s="338"/>
      <c r="U25" s="338"/>
      <c r="V25" s="338"/>
      <c r="W25" s="339"/>
      <c r="X25" s="336">
        <v>38253</v>
      </c>
      <c r="Y25" s="336">
        <v>36186</v>
      </c>
      <c r="Z25" s="338"/>
      <c r="AA25" s="328"/>
      <c r="AB25" s="179" t="s">
        <v>323</v>
      </c>
      <c r="AC25" s="177"/>
      <c r="AD25" s="179" t="s">
        <v>87</v>
      </c>
      <c r="AE25" s="177"/>
      <c r="AF25" s="26" t="s">
        <v>87</v>
      </c>
      <c r="AG25" s="26" t="s">
        <v>323</v>
      </c>
      <c r="AH25" s="276"/>
      <c r="AI25" s="277"/>
      <c r="AJ25" s="278"/>
    </row>
    <row r="26" spans="1:36" x14ac:dyDescent="0.35">
      <c r="A26" s="268" t="s">
        <v>19</v>
      </c>
      <c r="B26" s="325">
        <v>2000</v>
      </c>
      <c r="C26" s="326"/>
      <c r="D26" s="279"/>
      <c r="E26" s="279" t="s">
        <v>174</v>
      </c>
      <c r="F26" s="485" t="s">
        <v>28</v>
      </c>
      <c r="G26" s="327">
        <v>29773</v>
      </c>
      <c r="H26" s="327">
        <v>32405</v>
      </c>
      <c r="I26" s="277"/>
      <c r="J26" s="277">
        <v>32405</v>
      </c>
      <c r="K26" s="277"/>
      <c r="L26" s="328"/>
      <c r="M26" s="280"/>
      <c r="N26" s="336"/>
      <c r="O26" s="336"/>
      <c r="P26" s="337"/>
      <c r="Q26" s="338"/>
      <c r="R26" s="338"/>
      <c r="S26" s="338"/>
      <c r="T26" s="338"/>
      <c r="U26" s="338"/>
      <c r="V26" s="338"/>
      <c r="W26" s="339"/>
      <c r="X26" s="336">
        <v>38005</v>
      </c>
      <c r="Y26" s="336"/>
      <c r="Z26" s="338"/>
      <c r="AA26" s="328" t="s">
        <v>331</v>
      </c>
      <c r="AB26" s="179" t="s">
        <v>323</v>
      </c>
      <c r="AC26" s="177"/>
      <c r="AD26" s="179" t="s">
        <v>87</v>
      </c>
      <c r="AE26" s="177"/>
      <c r="AF26" s="26" t="s">
        <v>87</v>
      </c>
      <c r="AG26" s="26" t="s">
        <v>87</v>
      </c>
      <c r="AH26" s="276"/>
      <c r="AI26" s="277"/>
      <c r="AJ26" s="278"/>
    </row>
    <row r="27" spans="1:36" ht="15" thickBot="1" x14ac:dyDescent="0.4">
      <c r="A27" s="268" t="s">
        <v>20</v>
      </c>
      <c r="B27" s="325">
        <v>1981</v>
      </c>
      <c r="C27" s="326"/>
      <c r="D27" s="279"/>
      <c r="E27" s="279" t="s">
        <v>174</v>
      </c>
      <c r="F27" s="485" t="s">
        <v>28</v>
      </c>
      <c r="G27" s="327">
        <v>29636</v>
      </c>
      <c r="H27" s="327"/>
      <c r="I27" s="277"/>
      <c r="J27" s="277"/>
      <c r="K27" s="277"/>
      <c r="L27" s="330"/>
      <c r="M27" s="282"/>
      <c r="N27" s="341"/>
      <c r="O27" s="341">
        <v>33158</v>
      </c>
      <c r="P27" s="342"/>
      <c r="Q27" s="343"/>
      <c r="R27" s="343"/>
      <c r="S27" s="343"/>
      <c r="T27" s="343"/>
      <c r="U27" s="343"/>
      <c r="V27" s="343"/>
      <c r="W27" s="344"/>
      <c r="X27" s="341">
        <v>38611</v>
      </c>
      <c r="Y27" s="341">
        <v>38611</v>
      </c>
      <c r="Z27" s="341"/>
      <c r="AA27" s="345"/>
      <c r="AB27" s="179" t="s">
        <v>166</v>
      </c>
      <c r="AC27" s="177"/>
      <c r="AD27" s="179" t="s">
        <v>87</v>
      </c>
      <c r="AE27" s="177"/>
      <c r="AF27" s="26" t="s">
        <v>87</v>
      </c>
      <c r="AG27" s="26" t="s">
        <v>87</v>
      </c>
      <c r="AH27" s="276"/>
      <c r="AI27" s="277"/>
      <c r="AJ27" s="278"/>
    </row>
    <row r="28" spans="1:36" ht="15" thickBot="1" x14ac:dyDescent="0.4">
      <c r="A28" s="268" t="s">
        <v>84</v>
      </c>
      <c r="B28" s="331" t="s">
        <v>87</v>
      </c>
      <c r="C28" s="281"/>
      <c r="D28" s="281"/>
      <c r="E28" s="281" t="s">
        <v>86</v>
      </c>
      <c r="F28" s="488" t="s">
        <v>28</v>
      </c>
      <c r="G28" s="327">
        <v>30251</v>
      </c>
      <c r="H28" s="327">
        <v>31106</v>
      </c>
      <c r="I28" s="277"/>
      <c r="J28" s="277">
        <v>31106</v>
      </c>
      <c r="K28" s="277"/>
      <c r="L28" s="328"/>
      <c r="M28" s="280" t="s">
        <v>41</v>
      </c>
      <c r="N28" s="336">
        <v>24398</v>
      </c>
      <c r="O28" s="336">
        <v>37260</v>
      </c>
      <c r="P28" s="337">
        <v>35633</v>
      </c>
      <c r="Q28" s="338">
        <v>35633</v>
      </c>
      <c r="R28" s="338">
        <v>35633</v>
      </c>
      <c r="S28" s="338">
        <v>35633</v>
      </c>
      <c r="T28" s="338">
        <v>35633</v>
      </c>
      <c r="U28" s="338">
        <v>35633</v>
      </c>
      <c r="V28" s="338">
        <v>37599</v>
      </c>
      <c r="W28" s="339">
        <v>38699</v>
      </c>
      <c r="X28" s="336">
        <v>36292</v>
      </c>
      <c r="Y28" s="336">
        <v>35843</v>
      </c>
      <c r="Z28" s="338">
        <v>39785</v>
      </c>
      <c r="AA28" s="328"/>
      <c r="AB28" s="188" t="s">
        <v>166</v>
      </c>
      <c r="AC28" s="299"/>
      <c r="AD28" s="188" t="s">
        <v>87</v>
      </c>
      <c r="AE28" s="299"/>
      <c r="AF28" s="28" t="s">
        <v>87</v>
      </c>
      <c r="AG28" s="28" t="s">
        <v>87</v>
      </c>
      <c r="AH28" s="283">
        <v>21240</v>
      </c>
      <c r="AI28" s="284">
        <v>21240</v>
      </c>
      <c r="AJ28" s="285"/>
    </row>
    <row r="29" spans="1:36" ht="15" thickBot="1" x14ac:dyDescent="0.4">
      <c r="B29" s="305">
        <v>23</v>
      </c>
      <c r="C29" s="306">
        <v>5</v>
      </c>
      <c r="G29" s="23">
        <v>26</v>
      </c>
      <c r="H29" s="23">
        <v>22</v>
      </c>
      <c r="I29" s="23">
        <v>6</v>
      </c>
      <c r="J29" s="23">
        <v>21</v>
      </c>
      <c r="K29" s="23"/>
      <c r="L29" s="23">
        <v>14</v>
      </c>
      <c r="M29" s="23"/>
      <c r="N29" s="23">
        <v>11</v>
      </c>
      <c r="O29" s="286">
        <v>16</v>
      </c>
      <c r="P29" s="287">
        <v>8</v>
      </c>
      <c r="Q29" s="287">
        <v>8</v>
      </c>
      <c r="R29" s="287">
        <v>7</v>
      </c>
      <c r="S29" s="287">
        <v>7</v>
      </c>
      <c r="T29" s="287">
        <v>7</v>
      </c>
      <c r="U29" s="287">
        <v>7</v>
      </c>
      <c r="V29" s="287">
        <v>4</v>
      </c>
      <c r="W29" s="287">
        <v>4</v>
      </c>
      <c r="X29" s="286">
        <v>26</v>
      </c>
      <c r="Y29" s="286">
        <v>23</v>
      </c>
      <c r="Z29" s="288">
        <v>16</v>
      </c>
      <c r="AA29" s="296">
        <v>13</v>
      </c>
      <c r="AB29" s="123">
        <v>22</v>
      </c>
      <c r="AC29" s="123"/>
      <c r="AD29" s="123">
        <v>0</v>
      </c>
      <c r="AE29" s="123"/>
      <c r="AF29" s="123">
        <v>0</v>
      </c>
      <c r="AG29" s="123">
        <v>8</v>
      </c>
      <c r="AH29" s="304">
        <f>COUNTA(AH3:AH27)</f>
        <v>6</v>
      </c>
      <c r="AI29" s="304">
        <f>COUNTA(AI3:AI27)</f>
        <v>5</v>
      </c>
      <c r="AJ29" s="304">
        <f>COUNTA(AJ3:AJ27)</f>
        <v>2</v>
      </c>
    </row>
    <row r="30" spans="1:36" ht="15" thickBot="1" x14ac:dyDescent="0.4">
      <c r="C30" s="142"/>
    </row>
    <row r="31" spans="1:36" ht="43.5" customHeight="1" thickBot="1" x14ac:dyDescent="0.4">
      <c r="A31" s="206"/>
      <c r="C31" s="142"/>
      <c r="G31" s="547" t="s">
        <v>332</v>
      </c>
      <c r="H31" s="548"/>
      <c r="I31" s="548"/>
      <c r="J31" s="548"/>
      <c r="K31" s="548"/>
      <c r="L31" s="548"/>
      <c r="M31" s="548"/>
      <c r="N31" s="548"/>
      <c r="O31" s="548"/>
      <c r="P31" s="548"/>
      <c r="Q31" s="548"/>
      <c r="R31" s="548"/>
      <c r="S31" s="548"/>
      <c r="T31" s="549"/>
    </row>
    <row r="32" spans="1:36" ht="15" customHeight="1" thickBot="1" x14ac:dyDescent="0.4">
      <c r="A32" s="206"/>
      <c r="C32" s="142"/>
      <c r="G32" s="293"/>
      <c r="H32" s="293"/>
      <c r="I32" s="293"/>
      <c r="J32" s="293"/>
      <c r="K32" s="293"/>
      <c r="L32" s="293"/>
      <c r="M32" s="293"/>
      <c r="N32" s="293"/>
      <c r="O32" s="293"/>
      <c r="P32" s="293"/>
      <c r="Q32" s="293"/>
      <c r="R32" s="293"/>
      <c r="S32" s="293"/>
      <c r="T32" s="293"/>
      <c r="AB32" s="307" t="s">
        <v>333</v>
      </c>
      <c r="AC32" s="234"/>
    </row>
    <row r="33" spans="1:29" ht="15" thickBot="1" x14ac:dyDescent="0.4">
      <c r="A33" s="206"/>
      <c r="C33" s="142"/>
      <c r="L33" s="550" t="s">
        <v>363</v>
      </c>
      <c r="M33" s="551"/>
      <c r="N33" s="552"/>
      <c r="AB33" s="165" t="s">
        <v>334</v>
      </c>
      <c r="AC33" s="143"/>
    </row>
    <row r="34" spans="1:29" x14ac:dyDescent="0.35">
      <c r="C34" s="142"/>
      <c r="AB34" s="165" t="s">
        <v>335</v>
      </c>
      <c r="AC34" s="143"/>
    </row>
    <row r="35" spans="1:29" ht="15" thickBot="1" x14ac:dyDescent="0.4">
      <c r="C35" s="142"/>
      <c r="N35" s="125" t="s">
        <v>336</v>
      </c>
      <c r="R35" s="289" t="s">
        <v>337</v>
      </c>
      <c r="AB35" s="308" t="s">
        <v>338</v>
      </c>
      <c r="AC35" s="213"/>
    </row>
    <row r="36" spans="1:29" x14ac:dyDescent="0.35">
      <c r="C36" s="142"/>
      <c r="N36" s="290" t="s">
        <v>303</v>
      </c>
      <c r="O36" s="290"/>
      <c r="P36" s="291" t="s">
        <v>339</v>
      </c>
    </row>
    <row r="37" spans="1:29" x14ac:dyDescent="0.35">
      <c r="C37" s="142"/>
      <c r="N37" s="290" t="s">
        <v>340</v>
      </c>
      <c r="O37" s="290"/>
      <c r="P37" s="291" t="s">
        <v>341</v>
      </c>
    </row>
    <row r="38" spans="1:29" x14ac:dyDescent="0.35">
      <c r="C38" s="142"/>
      <c r="N38" s="290"/>
      <c r="O38" s="290"/>
      <c r="P38" s="291" t="s">
        <v>342</v>
      </c>
    </row>
    <row r="39" spans="1:29" x14ac:dyDescent="0.35">
      <c r="C39" s="142"/>
      <c r="N39" s="290" t="s">
        <v>343</v>
      </c>
      <c r="O39" s="290"/>
      <c r="P39" s="291" t="s">
        <v>344</v>
      </c>
    </row>
    <row r="40" spans="1:29" x14ac:dyDescent="0.35">
      <c r="C40" s="142"/>
      <c r="N40" s="290"/>
      <c r="O40" s="290"/>
      <c r="P40" s="291" t="s">
        <v>345</v>
      </c>
    </row>
    <row r="41" spans="1:29" x14ac:dyDescent="0.35">
      <c r="C41" s="142"/>
      <c r="N41" s="290" t="s">
        <v>346</v>
      </c>
      <c r="O41" s="290"/>
      <c r="P41" s="291" t="s">
        <v>347</v>
      </c>
    </row>
    <row r="42" spans="1:29" x14ac:dyDescent="0.35">
      <c r="C42" s="142"/>
      <c r="N42" s="290" t="s">
        <v>348</v>
      </c>
      <c r="O42" s="290"/>
      <c r="P42" s="291" t="s">
        <v>349</v>
      </c>
    </row>
    <row r="43" spans="1:29" x14ac:dyDescent="0.35">
      <c r="C43" s="142"/>
      <c r="N43" s="290" t="s">
        <v>308</v>
      </c>
      <c r="O43" s="290"/>
      <c r="P43" s="291" t="s">
        <v>350</v>
      </c>
    </row>
    <row r="44" spans="1:29" x14ac:dyDescent="0.35">
      <c r="C44" s="142"/>
      <c r="N44" s="290" t="s">
        <v>309</v>
      </c>
      <c r="O44" s="290"/>
      <c r="P44" s="291" t="s">
        <v>351</v>
      </c>
    </row>
    <row r="45" spans="1:29" x14ac:dyDescent="0.35">
      <c r="C45" s="142"/>
      <c r="N45" s="290" t="s">
        <v>352</v>
      </c>
      <c r="O45" s="290"/>
      <c r="P45" s="291" t="s">
        <v>353</v>
      </c>
    </row>
    <row r="46" spans="1:29" x14ac:dyDescent="0.35">
      <c r="C46" s="142"/>
      <c r="N46" s="290" t="s">
        <v>311</v>
      </c>
      <c r="O46" s="290"/>
      <c r="P46" s="291" t="s">
        <v>354</v>
      </c>
    </row>
    <row r="47" spans="1:29" x14ac:dyDescent="0.35">
      <c r="C47" s="142"/>
      <c r="N47" s="290"/>
      <c r="O47" s="290"/>
      <c r="P47" s="291" t="s">
        <v>355</v>
      </c>
    </row>
    <row r="48" spans="1:29" x14ac:dyDescent="0.35">
      <c r="C48" s="142"/>
      <c r="N48" s="290" t="s">
        <v>312</v>
      </c>
      <c r="O48" s="290"/>
      <c r="P48" s="291" t="s">
        <v>356</v>
      </c>
    </row>
    <row r="49" spans="3:16" x14ac:dyDescent="0.35">
      <c r="C49" s="142"/>
      <c r="N49" s="290"/>
      <c r="O49" s="290"/>
      <c r="P49" s="291" t="s">
        <v>357</v>
      </c>
    </row>
    <row r="50" spans="3:16" x14ac:dyDescent="0.35">
      <c r="C50" s="142"/>
      <c r="N50" s="290" t="s">
        <v>358</v>
      </c>
      <c r="O50" s="290"/>
      <c r="P50" s="291" t="s">
        <v>359</v>
      </c>
    </row>
    <row r="51" spans="3:16" x14ac:dyDescent="0.35">
      <c r="C51" s="142"/>
      <c r="N51" s="290" t="s">
        <v>360</v>
      </c>
      <c r="O51" s="290"/>
      <c r="P51" s="291" t="s">
        <v>361</v>
      </c>
    </row>
  </sheetData>
  <mergeCells count="8">
    <mergeCell ref="AH1:AJ1"/>
    <mergeCell ref="G31:T31"/>
    <mergeCell ref="L33:N33"/>
    <mergeCell ref="C1:D1"/>
    <mergeCell ref="G1:J1"/>
    <mergeCell ref="N1:AA1"/>
    <mergeCell ref="AB1:AC1"/>
    <mergeCell ref="AD1:AE1"/>
  </mergeCells>
  <dataValidations count="1">
    <dataValidation allowBlank="1" showInputMessage="1" showErrorMessage="1" sqref="O3:O28" xr:uid="{00000000-0002-0000-0500-000000000000}"/>
  </dataValidations>
  <hyperlinks>
    <hyperlink ref="N48:N49" r:id="rId1" tooltip="Full Text" display="Geneva Gas Prot. 1925" xr:uid="{00000000-0004-0000-0500-000000000000}"/>
    <hyperlink ref="R35" r:id="rId2" xr:uid="{00000000-0004-0000-0500-000001000000}"/>
  </hyperlinks>
  <pageMargins left="0.7" right="0.7" top="0.75" bottom="0.75" header="0.3" footer="0.3"/>
  <pageSetup paperSize="9" orientation="portrait" horizontalDpi="4294967293" verticalDpi="4294967293"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1"/>
  <sheetViews>
    <sheetView workbookViewId="0">
      <selection activeCell="E51" sqref="E51"/>
    </sheetView>
  </sheetViews>
  <sheetFormatPr baseColWidth="10" defaultRowHeight="14.5" x14ac:dyDescent="0.35"/>
  <cols>
    <col min="1" max="1" width="3.453125" customWidth="1"/>
    <col min="2" max="2" width="28" customWidth="1"/>
    <col min="3" max="3" width="9.26953125" customWidth="1"/>
    <col min="4" max="4" width="11.81640625" customWidth="1"/>
    <col min="5" max="5" width="9" customWidth="1"/>
    <col min="6" max="6" width="10.1796875" customWidth="1"/>
    <col min="7" max="9" width="11.54296875" customWidth="1"/>
    <col min="10" max="22" width="12.54296875" customWidth="1"/>
    <col min="24" max="24" width="50.1796875" customWidth="1"/>
  </cols>
  <sheetData>
    <row r="1" spans="1:24" ht="15" thickBot="1" x14ac:dyDescent="0.4">
      <c r="B1" s="309" t="s">
        <v>368</v>
      </c>
      <c r="C1" s="491" t="s">
        <v>324</v>
      </c>
      <c r="D1" s="491"/>
      <c r="E1" s="491"/>
      <c r="F1" s="491"/>
      <c r="G1" s="491"/>
      <c r="H1" s="491"/>
      <c r="I1" s="491"/>
      <c r="J1" s="491"/>
      <c r="K1" s="491"/>
      <c r="L1" s="491"/>
      <c r="M1" s="491"/>
      <c r="N1" s="491"/>
      <c r="O1" s="491"/>
      <c r="P1" s="491"/>
      <c r="Q1" s="491"/>
      <c r="R1" s="491"/>
      <c r="S1" s="491"/>
      <c r="T1" s="491"/>
      <c r="U1" s="491"/>
      <c r="V1" s="491"/>
      <c r="W1" s="558"/>
      <c r="X1" s="315" t="s">
        <v>428</v>
      </c>
    </row>
    <row r="2" spans="1:24" ht="15" thickBot="1" x14ac:dyDescent="0.4">
      <c r="B2" s="460" t="s">
        <v>297</v>
      </c>
      <c r="C2" s="559" t="s">
        <v>210</v>
      </c>
      <c r="D2" s="560"/>
      <c r="E2" s="561" t="s">
        <v>369</v>
      </c>
      <c r="F2" s="562"/>
      <c r="G2" s="563" t="s">
        <v>370</v>
      </c>
      <c r="H2" s="564"/>
      <c r="I2" s="565"/>
      <c r="J2" s="346" t="s">
        <v>371</v>
      </c>
      <c r="K2" s="566" t="s">
        <v>372</v>
      </c>
      <c r="L2" s="567"/>
      <c r="M2" s="568" t="s">
        <v>373</v>
      </c>
      <c r="N2" s="569"/>
      <c r="O2" s="570" t="s">
        <v>374</v>
      </c>
      <c r="P2" s="571"/>
      <c r="Q2" s="571"/>
      <c r="R2" s="572"/>
      <c r="S2" s="347"/>
      <c r="T2" s="348"/>
      <c r="U2" s="556" t="s">
        <v>375</v>
      </c>
      <c r="V2" s="557"/>
      <c r="W2" s="349"/>
    </row>
    <row r="3" spans="1:24" s="310" customFormat="1" ht="36" customHeight="1" thickBot="1" x14ac:dyDescent="0.4">
      <c r="A3" s="310" t="s">
        <v>198</v>
      </c>
      <c r="B3" s="310" t="s">
        <v>367</v>
      </c>
      <c r="C3" s="311" t="s">
        <v>211</v>
      </c>
      <c r="D3" s="312" t="s">
        <v>213</v>
      </c>
      <c r="E3" s="375" t="s">
        <v>369</v>
      </c>
      <c r="F3" s="375" t="s">
        <v>376</v>
      </c>
      <c r="G3" s="375" t="s">
        <v>370</v>
      </c>
      <c r="H3" s="313" t="s">
        <v>377</v>
      </c>
      <c r="I3" s="313" t="s">
        <v>378</v>
      </c>
      <c r="J3" s="313" t="s">
        <v>371</v>
      </c>
      <c r="K3" s="313" t="s">
        <v>372</v>
      </c>
      <c r="L3" s="313" t="s">
        <v>379</v>
      </c>
      <c r="M3" s="313" t="s">
        <v>373</v>
      </c>
      <c r="N3" s="313" t="s">
        <v>380</v>
      </c>
      <c r="O3" s="313" t="s">
        <v>374</v>
      </c>
      <c r="P3" s="376" t="s">
        <v>381</v>
      </c>
      <c r="Q3" s="376" t="s">
        <v>382</v>
      </c>
      <c r="R3" s="376" t="s">
        <v>383</v>
      </c>
      <c r="S3" s="376" t="s">
        <v>384</v>
      </c>
      <c r="T3" s="376" t="s">
        <v>385</v>
      </c>
      <c r="U3" s="376" t="s">
        <v>375</v>
      </c>
      <c r="V3" s="376" t="s">
        <v>386</v>
      </c>
      <c r="W3" s="375" t="s">
        <v>387</v>
      </c>
    </row>
    <row r="4" spans="1:24" x14ac:dyDescent="0.35">
      <c r="A4" s="377">
        <v>1</v>
      </c>
      <c r="B4" s="378" t="s">
        <v>0</v>
      </c>
      <c r="C4" s="350" t="s">
        <v>28</v>
      </c>
      <c r="D4" s="164"/>
      <c r="E4" s="350" t="s">
        <v>321</v>
      </c>
      <c r="F4" s="164"/>
      <c r="G4" s="350" t="s">
        <v>321</v>
      </c>
      <c r="H4" s="37" t="s">
        <v>321</v>
      </c>
      <c r="I4" s="164"/>
      <c r="J4" s="137" t="s">
        <v>321</v>
      </c>
      <c r="K4" s="350" t="s">
        <v>321</v>
      </c>
      <c r="L4" s="164"/>
      <c r="M4" s="350" t="s">
        <v>321</v>
      </c>
      <c r="N4" s="164"/>
      <c r="O4" s="379" t="s">
        <v>321</v>
      </c>
      <c r="P4" s="380" t="s">
        <v>321</v>
      </c>
      <c r="Q4" s="380" t="s">
        <v>321</v>
      </c>
      <c r="R4" s="381"/>
      <c r="S4" s="382" t="s">
        <v>321</v>
      </c>
      <c r="T4" s="383" t="s">
        <v>191</v>
      </c>
      <c r="U4" s="382" t="s">
        <v>321</v>
      </c>
      <c r="V4" s="383" t="s">
        <v>321</v>
      </c>
      <c r="W4" s="195" t="s">
        <v>321</v>
      </c>
    </row>
    <row r="5" spans="1:24" x14ac:dyDescent="0.35">
      <c r="A5" s="377">
        <v>2</v>
      </c>
      <c r="B5" s="378" t="s">
        <v>1</v>
      </c>
      <c r="C5" s="160" t="s">
        <v>28</v>
      </c>
      <c r="D5" s="145"/>
      <c r="E5" s="160" t="s">
        <v>321</v>
      </c>
      <c r="F5" s="145"/>
      <c r="G5" s="160" t="s">
        <v>321</v>
      </c>
      <c r="H5" s="1"/>
      <c r="I5" s="145" t="s">
        <v>321</v>
      </c>
      <c r="J5" s="139" t="s">
        <v>321</v>
      </c>
      <c r="K5" s="160" t="s">
        <v>321</v>
      </c>
      <c r="L5" s="145"/>
      <c r="M5" s="160" t="s">
        <v>321</v>
      </c>
      <c r="N5" s="145"/>
      <c r="O5" s="384" t="s">
        <v>321</v>
      </c>
      <c r="P5" s="378" t="s">
        <v>321</v>
      </c>
      <c r="Q5" s="378" t="s">
        <v>321</v>
      </c>
      <c r="R5" s="385" t="s">
        <v>321</v>
      </c>
      <c r="S5" s="386"/>
      <c r="T5" s="387" t="s">
        <v>191</v>
      </c>
      <c r="U5" s="386" t="s">
        <v>191</v>
      </c>
      <c r="V5" s="387"/>
      <c r="W5" s="196"/>
    </row>
    <row r="6" spans="1:24" x14ac:dyDescent="0.35">
      <c r="A6" s="377">
        <v>3</v>
      </c>
      <c r="B6" s="378" t="s">
        <v>2</v>
      </c>
      <c r="C6" s="160" t="s">
        <v>28</v>
      </c>
      <c r="D6" s="145"/>
      <c r="E6" s="384"/>
      <c r="F6" s="385"/>
      <c r="G6" s="160" t="s">
        <v>321</v>
      </c>
      <c r="H6" s="1" t="s">
        <v>321</v>
      </c>
      <c r="I6" s="145" t="s">
        <v>321</v>
      </c>
      <c r="J6" s="139" t="s">
        <v>321</v>
      </c>
      <c r="K6" s="160" t="s">
        <v>321</v>
      </c>
      <c r="L6" s="145" t="s">
        <v>321</v>
      </c>
      <c r="M6" s="160" t="s">
        <v>321</v>
      </c>
      <c r="N6" s="145"/>
      <c r="O6" s="384" t="s">
        <v>321</v>
      </c>
      <c r="P6" s="378" t="s">
        <v>321</v>
      </c>
      <c r="Q6" s="378" t="s">
        <v>321</v>
      </c>
      <c r="R6" s="385" t="s">
        <v>321</v>
      </c>
      <c r="S6" s="386"/>
      <c r="T6" s="387"/>
      <c r="U6" s="386" t="s">
        <v>321</v>
      </c>
      <c r="V6" s="387" t="s">
        <v>321</v>
      </c>
      <c r="W6" s="196"/>
    </row>
    <row r="7" spans="1:24" x14ac:dyDescent="0.35">
      <c r="A7" s="377">
        <v>4</v>
      </c>
      <c r="B7" s="378" t="s">
        <v>3</v>
      </c>
      <c r="C7" s="160" t="s">
        <v>186</v>
      </c>
      <c r="D7" s="145">
        <v>1986</v>
      </c>
      <c r="E7" s="160"/>
      <c r="F7" s="145"/>
      <c r="G7" s="160" t="s">
        <v>191</v>
      </c>
      <c r="H7" s="1"/>
      <c r="I7" s="145"/>
      <c r="J7" s="139" t="s">
        <v>321</v>
      </c>
      <c r="K7" s="160" t="s">
        <v>321</v>
      </c>
      <c r="L7" s="145"/>
      <c r="M7" s="160"/>
      <c r="N7" s="145"/>
      <c r="O7" s="384" t="s">
        <v>321</v>
      </c>
      <c r="P7" s="378" t="s">
        <v>321</v>
      </c>
      <c r="Q7" s="378" t="s">
        <v>321</v>
      </c>
      <c r="R7" s="385"/>
      <c r="S7" s="386"/>
      <c r="T7" s="387"/>
      <c r="U7" s="386" t="s">
        <v>191</v>
      </c>
      <c r="V7" s="387"/>
      <c r="W7" s="196"/>
    </row>
    <row r="8" spans="1:24" x14ac:dyDescent="0.35">
      <c r="A8" s="377">
        <v>5</v>
      </c>
      <c r="B8" s="378" t="s">
        <v>4</v>
      </c>
      <c r="C8" s="160" t="s">
        <v>212</v>
      </c>
      <c r="D8" s="388">
        <v>1978</v>
      </c>
      <c r="E8" s="160" t="s">
        <v>321</v>
      </c>
      <c r="F8" s="145"/>
      <c r="G8" s="160" t="s">
        <v>321</v>
      </c>
      <c r="H8" s="1"/>
      <c r="I8" s="145"/>
      <c r="J8" s="139"/>
      <c r="K8" s="160" t="s">
        <v>321</v>
      </c>
      <c r="L8" s="145"/>
      <c r="M8" s="160"/>
      <c r="N8" s="145"/>
      <c r="O8" s="384" t="s">
        <v>321</v>
      </c>
      <c r="P8" s="378" t="s">
        <v>321</v>
      </c>
      <c r="Q8" s="378" t="s">
        <v>321</v>
      </c>
      <c r="R8" s="385"/>
      <c r="S8" s="386"/>
      <c r="T8" s="387"/>
      <c r="U8" s="386" t="s">
        <v>321</v>
      </c>
      <c r="V8" s="387" t="s">
        <v>321</v>
      </c>
      <c r="W8" s="196"/>
    </row>
    <row r="9" spans="1:24" x14ac:dyDescent="0.35">
      <c r="A9" s="377">
        <v>6</v>
      </c>
      <c r="B9" s="378" t="s">
        <v>5</v>
      </c>
      <c r="C9" s="160" t="s">
        <v>28</v>
      </c>
      <c r="D9" s="145"/>
      <c r="E9" s="160" t="s">
        <v>321</v>
      </c>
      <c r="F9" s="145" t="s">
        <v>321</v>
      </c>
      <c r="G9" s="160" t="s">
        <v>321</v>
      </c>
      <c r="H9" s="1" t="s">
        <v>321</v>
      </c>
      <c r="I9" s="145" t="s">
        <v>321</v>
      </c>
      <c r="J9" s="139" t="s">
        <v>321</v>
      </c>
      <c r="K9" s="160" t="s">
        <v>321</v>
      </c>
      <c r="L9" s="145" t="s">
        <v>321</v>
      </c>
      <c r="M9" s="160" t="s">
        <v>321</v>
      </c>
      <c r="N9" s="145" t="s">
        <v>321</v>
      </c>
      <c r="O9" s="384" t="s">
        <v>321</v>
      </c>
      <c r="P9" s="378" t="s">
        <v>321</v>
      </c>
      <c r="Q9" s="378" t="s">
        <v>321</v>
      </c>
      <c r="R9" s="385" t="s">
        <v>321</v>
      </c>
      <c r="S9" s="386"/>
      <c r="T9" s="387" t="s">
        <v>321</v>
      </c>
      <c r="U9" s="386" t="s">
        <v>321</v>
      </c>
      <c r="V9" s="387" t="s">
        <v>321</v>
      </c>
      <c r="W9" s="196"/>
    </row>
    <row r="10" spans="1:24" x14ac:dyDescent="0.35">
      <c r="A10" s="377">
        <v>7</v>
      </c>
      <c r="B10" s="378" t="s">
        <v>6</v>
      </c>
      <c r="C10" s="160" t="s">
        <v>28</v>
      </c>
      <c r="D10" s="145"/>
      <c r="E10" s="160" t="s">
        <v>321</v>
      </c>
      <c r="F10" s="145"/>
      <c r="G10" s="160" t="s">
        <v>321</v>
      </c>
      <c r="H10" s="1" t="s">
        <v>321</v>
      </c>
      <c r="I10" s="145" t="s">
        <v>321</v>
      </c>
      <c r="J10" s="139" t="s">
        <v>321</v>
      </c>
      <c r="K10" s="160" t="s">
        <v>321</v>
      </c>
      <c r="L10" s="145" t="s">
        <v>321</v>
      </c>
      <c r="M10" s="160" t="s">
        <v>321</v>
      </c>
      <c r="N10" s="145" t="s">
        <v>321</v>
      </c>
      <c r="O10" s="384" t="s">
        <v>321</v>
      </c>
      <c r="P10" s="378" t="s">
        <v>321</v>
      </c>
      <c r="Q10" s="378" t="s">
        <v>321</v>
      </c>
      <c r="R10" s="385" t="s">
        <v>191</v>
      </c>
      <c r="S10" s="386"/>
      <c r="T10" s="387" t="s">
        <v>191</v>
      </c>
      <c r="U10" s="386"/>
      <c r="V10" s="387"/>
      <c r="W10" s="196" t="s">
        <v>166</v>
      </c>
    </row>
    <row r="11" spans="1:24" x14ac:dyDescent="0.35">
      <c r="A11" s="377">
        <v>8</v>
      </c>
      <c r="B11" s="378" t="s">
        <v>7</v>
      </c>
      <c r="C11" s="160" t="s">
        <v>28</v>
      </c>
      <c r="D11" s="145"/>
      <c r="E11" s="160" t="s">
        <v>321</v>
      </c>
      <c r="F11" s="145" t="s">
        <v>321</v>
      </c>
      <c r="G11" s="160" t="s">
        <v>321</v>
      </c>
      <c r="H11" s="1" t="s">
        <v>321</v>
      </c>
      <c r="I11" s="145" t="s">
        <v>321</v>
      </c>
      <c r="J11" s="139" t="s">
        <v>321</v>
      </c>
      <c r="K11" s="160" t="s">
        <v>321</v>
      </c>
      <c r="L11" s="145" t="s">
        <v>321</v>
      </c>
      <c r="M11" s="160" t="s">
        <v>321</v>
      </c>
      <c r="N11" s="145"/>
      <c r="O11" s="160" t="s">
        <v>321</v>
      </c>
      <c r="P11" s="4" t="s">
        <v>321</v>
      </c>
      <c r="Q11" s="4" t="s">
        <v>321</v>
      </c>
      <c r="R11" s="145"/>
      <c r="S11" s="196"/>
      <c r="T11" s="139"/>
      <c r="U11" s="196" t="s">
        <v>321</v>
      </c>
      <c r="V11" s="139" t="s">
        <v>321</v>
      </c>
      <c r="W11" s="196"/>
    </row>
    <row r="12" spans="1:24" x14ac:dyDescent="0.35">
      <c r="A12" s="377">
        <v>9</v>
      </c>
      <c r="B12" s="378" t="s">
        <v>8</v>
      </c>
      <c r="C12" s="160" t="s">
        <v>28</v>
      </c>
      <c r="D12" s="145"/>
      <c r="E12" s="160"/>
      <c r="F12" s="145"/>
      <c r="G12" s="160"/>
      <c r="H12" s="1"/>
      <c r="I12" s="145"/>
      <c r="J12" s="139"/>
      <c r="K12" s="160"/>
      <c r="L12" s="145"/>
      <c r="M12" s="160"/>
      <c r="N12" s="145"/>
      <c r="O12" s="384" t="s">
        <v>321</v>
      </c>
      <c r="P12" s="378"/>
      <c r="Q12" s="378"/>
      <c r="R12" s="385"/>
      <c r="S12" s="386"/>
      <c r="T12" s="387"/>
      <c r="U12" s="386"/>
      <c r="V12" s="387"/>
      <c r="W12" s="196" t="s">
        <v>166</v>
      </c>
    </row>
    <row r="13" spans="1:24" x14ac:dyDescent="0.35">
      <c r="A13" s="377">
        <v>10</v>
      </c>
      <c r="B13" s="378" t="s">
        <v>9</v>
      </c>
      <c r="C13" s="160" t="s">
        <v>28</v>
      </c>
      <c r="D13" s="145"/>
      <c r="E13" s="160"/>
      <c r="F13" s="145"/>
      <c r="G13" s="160"/>
      <c r="H13" s="1"/>
      <c r="I13" s="145"/>
      <c r="J13" s="139"/>
      <c r="K13" s="160" t="s">
        <v>321</v>
      </c>
      <c r="L13" s="145"/>
      <c r="M13" s="160"/>
      <c r="N13" s="145"/>
      <c r="O13" s="384" t="s">
        <v>321</v>
      </c>
      <c r="P13" s="377"/>
      <c r="Q13" s="378"/>
      <c r="R13" s="385"/>
      <c r="S13" s="386"/>
      <c r="T13" s="387"/>
      <c r="U13" s="386" t="s">
        <v>321</v>
      </c>
      <c r="V13" s="387"/>
      <c r="W13" s="196" t="s">
        <v>166</v>
      </c>
    </row>
    <row r="14" spans="1:24" x14ac:dyDescent="0.35">
      <c r="A14" s="377">
        <v>11</v>
      </c>
      <c r="B14" s="378" t="s">
        <v>10</v>
      </c>
      <c r="C14" s="160" t="s">
        <v>28</v>
      </c>
      <c r="D14" s="145"/>
      <c r="E14" s="160"/>
      <c r="F14" s="145"/>
      <c r="G14" s="160" t="s">
        <v>321</v>
      </c>
      <c r="H14" s="1"/>
      <c r="I14" s="145"/>
      <c r="J14" s="139"/>
      <c r="K14" s="160" t="s">
        <v>321</v>
      </c>
      <c r="L14" s="145"/>
      <c r="M14" s="160"/>
      <c r="N14" s="145"/>
      <c r="O14" s="384" t="s">
        <v>321</v>
      </c>
      <c r="P14" s="378"/>
      <c r="Q14" s="378"/>
      <c r="R14" s="385"/>
      <c r="S14" s="386"/>
      <c r="T14" s="387" t="s">
        <v>321</v>
      </c>
      <c r="U14" s="386" t="s">
        <v>191</v>
      </c>
      <c r="V14" s="387"/>
      <c r="W14" s="196"/>
    </row>
    <row r="15" spans="1:24" x14ac:dyDescent="0.35">
      <c r="A15" s="377">
        <v>12</v>
      </c>
      <c r="B15" s="378" t="s">
        <v>187</v>
      </c>
      <c r="C15" s="160" t="s">
        <v>28</v>
      </c>
      <c r="D15" s="145"/>
      <c r="E15" s="384"/>
      <c r="F15" s="385"/>
      <c r="G15" s="384"/>
      <c r="H15" s="377"/>
      <c r="I15" s="385"/>
      <c r="J15" s="387"/>
      <c r="K15" s="160" t="s">
        <v>321</v>
      </c>
      <c r="L15" s="145" t="s">
        <v>321</v>
      </c>
      <c r="M15" s="160"/>
      <c r="N15" s="145"/>
      <c r="O15" s="384" t="s">
        <v>321</v>
      </c>
      <c r="P15" s="378"/>
      <c r="Q15" s="378"/>
      <c r="R15" s="385"/>
      <c r="S15" s="386"/>
      <c r="T15" s="387"/>
      <c r="U15" s="386" t="s">
        <v>321</v>
      </c>
      <c r="V15" s="387" t="s">
        <v>321</v>
      </c>
      <c r="W15" s="196"/>
    </row>
    <row r="16" spans="1:24" x14ac:dyDescent="0.35">
      <c r="A16" s="377">
        <v>13</v>
      </c>
      <c r="B16" s="378" t="s">
        <v>12</v>
      </c>
      <c r="C16" s="160" t="s">
        <v>28</v>
      </c>
      <c r="D16" s="145"/>
      <c r="E16" s="160"/>
      <c r="F16" s="145"/>
      <c r="G16" s="160"/>
      <c r="H16" s="1"/>
      <c r="I16" s="145"/>
      <c r="J16" s="139" t="s">
        <v>321</v>
      </c>
      <c r="K16" s="160" t="s">
        <v>321</v>
      </c>
      <c r="L16" s="145" t="s">
        <v>321</v>
      </c>
      <c r="M16" s="160"/>
      <c r="N16" s="145"/>
      <c r="O16" s="384" t="s">
        <v>321</v>
      </c>
      <c r="P16" s="378"/>
      <c r="Q16" s="378"/>
      <c r="R16" s="385"/>
      <c r="S16" s="386"/>
      <c r="T16" s="387"/>
      <c r="U16" s="386"/>
      <c r="V16" s="387"/>
      <c r="W16" s="196" t="s">
        <v>166</v>
      </c>
    </row>
    <row r="17" spans="1:23" x14ac:dyDescent="0.35">
      <c r="A17" s="377">
        <v>14</v>
      </c>
      <c r="B17" s="378" t="s">
        <v>13</v>
      </c>
      <c r="C17" s="160" t="s">
        <v>212</v>
      </c>
      <c r="D17" s="145">
        <v>1968</v>
      </c>
      <c r="E17" s="160" t="s">
        <v>321</v>
      </c>
      <c r="F17" s="145"/>
      <c r="G17" s="160" t="s">
        <v>321</v>
      </c>
      <c r="H17" s="1"/>
      <c r="I17" s="145"/>
      <c r="J17" s="387" t="s">
        <v>321</v>
      </c>
      <c r="K17" s="160" t="s">
        <v>321</v>
      </c>
      <c r="L17" s="145"/>
      <c r="M17" s="160"/>
      <c r="N17" s="145"/>
      <c r="O17" s="384" t="s">
        <v>321</v>
      </c>
      <c r="P17" s="378" t="s">
        <v>321</v>
      </c>
      <c r="Q17" s="378" t="s">
        <v>321</v>
      </c>
      <c r="R17" s="385"/>
      <c r="S17" s="386"/>
      <c r="T17" s="387" t="s">
        <v>191</v>
      </c>
      <c r="U17" s="386" t="s">
        <v>321</v>
      </c>
      <c r="V17" s="387"/>
      <c r="W17" s="196"/>
    </row>
    <row r="18" spans="1:23" x14ac:dyDescent="0.35">
      <c r="A18" s="377">
        <v>15</v>
      </c>
      <c r="B18" s="378" t="s">
        <v>14</v>
      </c>
      <c r="C18" s="160" t="s">
        <v>28</v>
      </c>
      <c r="D18" s="145"/>
      <c r="E18" s="160" t="s">
        <v>191</v>
      </c>
      <c r="F18" s="145"/>
      <c r="G18" s="160" t="s">
        <v>191</v>
      </c>
      <c r="H18" s="1"/>
      <c r="I18" s="145"/>
      <c r="J18" s="139" t="s">
        <v>191</v>
      </c>
      <c r="K18" s="160"/>
      <c r="L18" s="145"/>
      <c r="M18" s="160" t="s">
        <v>191</v>
      </c>
      <c r="N18" s="145"/>
      <c r="O18" s="384" t="s">
        <v>321</v>
      </c>
      <c r="P18" s="378"/>
      <c r="Q18" s="378"/>
      <c r="R18" s="385"/>
      <c r="S18" s="386" t="s">
        <v>191</v>
      </c>
      <c r="T18" s="387" t="s">
        <v>191</v>
      </c>
      <c r="U18" s="386" t="s">
        <v>321</v>
      </c>
      <c r="V18" s="387" t="s">
        <v>321</v>
      </c>
      <c r="W18" s="196" t="s">
        <v>321</v>
      </c>
    </row>
    <row r="19" spans="1:23" x14ac:dyDescent="0.35">
      <c r="A19" s="377">
        <v>16</v>
      </c>
      <c r="B19" s="378" t="s">
        <v>15</v>
      </c>
      <c r="C19" s="160" t="s">
        <v>28</v>
      </c>
      <c r="D19" s="145"/>
      <c r="E19" s="160"/>
      <c r="F19" s="145"/>
      <c r="G19" s="160"/>
      <c r="H19" s="1"/>
      <c r="I19" s="145"/>
      <c r="J19" s="139"/>
      <c r="K19" s="160" t="s">
        <v>321</v>
      </c>
      <c r="L19" s="145"/>
      <c r="M19" s="160"/>
      <c r="N19" s="145"/>
      <c r="O19" s="384" t="s">
        <v>321</v>
      </c>
      <c r="P19" s="378" t="s">
        <v>321</v>
      </c>
      <c r="Q19" s="378" t="s">
        <v>321</v>
      </c>
      <c r="R19" s="385"/>
      <c r="S19" s="386"/>
      <c r="T19" s="387"/>
      <c r="U19" s="386" t="s">
        <v>321</v>
      </c>
      <c r="V19" s="387"/>
      <c r="W19" s="196"/>
    </row>
    <row r="20" spans="1:23" x14ac:dyDescent="0.35">
      <c r="A20" s="377">
        <v>17</v>
      </c>
      <c r="B20" s="378" t="s">
        <v>16</v>
      </c>
      <c r="C20" s="160" t="s">
        <v>28</v>
      </c>
      <c r="D20" s="145"/>
      <c r="E20" s="160"/>
      <c r="F20" s="145"/>
      <c r="G20" s="160"/>
      <c r="H20" s="1"/>
      <c r="I20" s="145"/>
      <c r="J20" s="139"/>
      <c r="K20" s="160" t="s">
        <v>321</v>
      </c>
      <c r="L20" s="145"/>
      <c r="M20" s="160"/>
      <c r="N20" s="145"/>
      <c r="O20" s="384" t="s">
        <v>321</v>
      </c>
      <c r="P20" s="378" t="s">
        <v>321</v>
      </c>
      <c r="Q20" s="378"/>
      <c r="R20" s="385"/>
      <c r="S20" s="386"/>
      <c r="T20" s="387"/>
      <c r="U20" s="386" t="s">
        <v>321</v>
      </c>
      <c r="V20" s="387"/>
      <c r="W20" s="196" t="s">
        <v>166</v>
      </c>
    </row>
    <row r="21" spans="1:23" x14ac:dyDescent="0.35">
      <c r="A21" s="377">
        <v>21</v>
      </c>
      <c r="B21" s="378" t="s">
        <v>216</v>
      </c>
      <c r="C21" s="160" t="s">
        <v>186</v>
      </c>
      <c r="D21" s="351">
        <v>2008</v>
      </c>
      <c r="E21" s="160" t="s">
        <v>321</v>
      </c>
      <c r="F21" s="145"/>
      <c r="G21" s="160" t="s">
        <v>321</v>
      </c>
      <c r="H21" s="1" t="s">
        <v>321</v>
      </c>
      <c r="I21" s="145" t="s">
        <v>321</v>
      </c>
      <c r="J21" s="139" t="s">
        <v>321</v>
      </c>
      <c r="K21" s="160" t="s">
        <v>321</v>
      </c>
      <c r="L21" s="145" t="s">
        <v>321</v>
      </c>
      <c r="M21" s="160" t="s">
        <v>321</v>
      </c>
      <c r="N21" s="145" t="s">
        <v>191</v>
      </c>
      <c r="O21" s="384" t="s">
        <v>321</v>
      </c>
      <c r="P21" s="378" t="s">
        <v>321</v>
      </c>
      <c r="Q21" s="378" t="s">
        <v>321</v>
      </c>
      <c r="R21" s="385"/>
      <c r="S21" s="386"/>
      <c r="T21" s="387" t="s">
        <v>191</v>
      </c>
      <c r="U21" s="386" t="s">
        <v>191</v>
      </c>
      <c r="V21" s="387" t="s">
        <v>191</v>
      </c>
      <c r="W21" s="196" t="s">
        <v>321</v>
      </c>
    </row>
    <row r="22" spans="1:23" x14ac:dyDescent="0.35">
      <c r="A22" s="377">
        <v>22</v>
      </c>
      <c r="B22" s="378" t="s">
        <v>217</v>
      </c>
      <c r="C22" s="160" t="s">
        <v>186</v>
      </c>
      <c r="D22" s="145">
        <v>1995</v>
      </c>
      <c r="E22" s="160" t="s">
        <v>321</v>
      </c>
      <c r="F22" s="145"/>
      <c r="G22" s="160" t="s">
        <v>321</v>
      </c>
      <c r="H22" s="1" t="s">
        <v>321</v>
      </c>
      <c r="I22" s="145" t="s">
        <v>321</v>
      </c>
      <c r="J22" s="139" t="s">
        <v>321</v>
      </c>
      <c r="K22" s="160" t="s">
        <v>321</v>
      </c>
      <c r="L22" s="145" t="s">
        <v>321</v>
      </c>
      <c r="M22" s="160" t="s">
        <v>321</v>
      </c>
      <c r="N22" s="145" t="s">
        <v>321</v>
      </c>
      <c r="O22" s="384" t="s">
        <v>321</v>
      </c>
      <c r="P22" s="378" t="s">
        <v>321</v>
      </c>
      <c r="Q22" s="378" t="s">
        <v>321</v>
      </c>
      <c r="R22" s="385"/>
      <c r="S22" s="386"/>
      <c r="T22" s="387" t="s">
        <v>321</v>
      </c>
      <c r="U22" s="386" t="s">
        <v>321</v>
      </c>
      <c r="V22" s="387" t="s">
        <v>321</v>
      </c>
      <c r="W22" s="196"/>
    </row>
    <row r="23" spans="1:23" x14ac:dyDescent="0.35">
      <c r="A23" s="377">
        <v>23</v>
      </c>
      <c r="B23" s="378" t="s">
        <v>218</v>
      </c>
      <c r="C23" s="160" t="s">
        <v>186</v>
      </c>
      <c r="D23" s="145">
        <v>1995</v>
      </c>
      <c r="E23" s="160" t="s">
        <v>321</v>
      </c>
      <c r="F23" s="145"/>
      <c r="G23" s="160" t="s">
        <v>321</v>
      </c>
      <c r="H23" s="1"/>
      <c r="I23" s="145"/>
      <c r="J23" s="139" t="s">
        <v>321</v>
      </c>
      <c r="K23" s="160" t="s">
        <v>321</v>
      </c>
      <c r="L23" s="145"/>
      <c r="M23" s="160" t="s">
        <v>191</v>
      </c>
      <c r="N23" s="145"/>
      <c r="O23" s="384" t="s">
        <v>321</v>
      </c>
      <c r="P23" s="378" t="s">
        <v>191</v>
      </c>
      <c r="Q23" s="378" t="s">
        <v>321</v>
      </c>
      <c r="R23" s="385"/>
      <c r="S23" s="386" t="s">
        <v>191</v>
      </c>
      <c r="T23" s="387" t="s">
        <v>191</v>
      </c>
      <c r="U23" s="386" t="s">
        <v>321</v>
      </c>
      <c r="V23" s="387" t="s">
        <v>321</v>
      </c>
      <c r="W23" s="196" t="s">
        <v>321</v>
      </c>
    </row>
    <row r="24" spans="1:23" x14ac:dyDescent="0.35">
      <c r="A24" s="377">
        <v>18</v>
      </c>
      <c r="B24" s="383" t="s">
        <v>17</v>
      </c>
      <c r="C24" s="160" t="s">
        <v>28</v>
      </c>
      <c r="D24" s="143"/>
      <c r="E24" s="160"/>
      <c r="F24" s="145"/>
      <c r="G24" s="160" t="s">
        <v>321</v>
      </c>
      <c r="H24" s="1"/>
      <c r="I24" s="145"/>
      <c r="J24" s="139"/>
      <c r="K24" s="160" t="s">
        <v>321</v>
      </c>
      <c r="L24" s="145" t="s">
        <v>321</v>
      </c>
      <c r="M24" s="160"/>
      <c r="N24" s="145"/>
      <c r="O24" s="384" t="s">
        <v>321</v>
      </c>
      <c r="P24" s="378" t="s">
        <v>321</v>
      </c>
      <c r="Q24" s="378" t="s">
        <v>321</v>
      </c>
      <c r="R24" s="385"/>
      <c r="S24" s="386"/>
      <c r="T24" s="387" t="s">
        <v>191</v>
      </c>
      <c r="U24" s="386" t="s">
        <v>321</v>
      </c>
      <c r="V24" s="387"/>
      <c r="W24" s="196"/>
    </row>
    <row r="25" spans="1:23" x14ac:dyDescent="0.35">
      <c r="A25" s="377">
        <v>19</v>
      </c>
      <c r="B25" s="383" t="s">
        <v>18</v>
      </c>
      <c r="C25" s="160" t="s">
        <v>28</v>
      </c>
      <c r="D25" s="145"/>
      <c r="E25" s="160"/>
      <c r="F25" s="145"/>
      <c r="G25" s="160"/>
      <c r="H25" s="1"/>
      <c r="I25" s="145"/>
      <c r="J25" s="139" t="s">
        <v>321</v>
      </c>
      <c r="K25" s="160"/>
      <c r="L25" s="145"/>
      <c r="M25" s="160" t="s">
        <v>321</v>
      </c>
      <c r="N25" s="145"/>
      <c r="O25" s="384" t="s">
        <v>321</v>
      </c>
      <c r="P25" s="378" t="s">
        <v>321</v>
      </c>
      <c r="Q25" s="378" t="s">
        <v>321</v>
      </c>
      <c r="R25" s="385"/>
      <c r="S25" s="386"/>
      <c r="T25" s="387"/>
      <c r="U25" s="386"/>
      <c r="V25" s="387"/>
      <c r="W25" s="196" t="s">
        <v>166</v>
      </c>
    </row>
    <row r="26" spans="1:23" x14ac:dyDescent="0.35">
      <c r="A26" s="377">
        <v>20</v>
      </c>
      <c r="B26" s="383" t="s">
        <v>56</v>
      </c>
      <c r="C26" s="160" t="s">
        <v>28</v>
      </c>
      <c r="D26" s="145"/>
      <c r="E26" s="160" t="s">
        <v>321</v>
      </c>
      <c r="F26" s="145"/>
      <c r="G26" s="160" t="s">
        <v>321</v>
      </c>
      <c r="H26" s="1" t="s">
        <v>321</v>
      </c>
      <c r="I26" s="145"/>
      <c r="J26" s="139" t="s">
        <v>321</v>
      </c>
      <c r="K26" s="160" t="s">
        <v>321</v>
      </c>
      <c r="L26" s="145" t="s">
        <v>321</v>
      </c>
      <c r="M26" s="160" t="s">
        <v>321</v>
      </c>
      <c r="N26" s="145" t="s">
        <v>321</v>
      </c>
      <c r="O26" s="384" t="s">
        <v>321</v>
      </c>
      <c r="P26" s="378" t="s">
        <v>321</v>
      </c>
      <c r="Q26" s="378" t="s">
        <v>321</v>
      </c>
      <c r="R26" s="385" t="s">
        <v>191</v>
      </c>
      <c r="S26" s="386"/>
      <c r="T26" s="387"/>
      <c r="U26" s="386" t="s">
        <v>321</v>
      </c>
      <c r="V26" s="387" t="s">
        <v>191</v>
      </c>
      <c r="W26" s="196" t="s">
        <v>321</v>
      </c>
    </row>
    <row r="27" spans="1:23" x14ac:dyDescent="0.35">
      <c r="A27" s="377">
        <v>24</v>
      </c>
      <c r="B27" s="378" t="s">
        <v>19</v>
      </c>
      <c r="C27" s="160" t="s">
        <v>28</v>
      </c>
      <c r="D27" s="145"/>
      <c r="E27" s="160"/>
      <c r="F27" s="145"/>
      <c r="G27" s="160"/>
      <c r="H27" s="1"/>
      <c r="I27" s="145"/>
      <c r="J27" s="139"/>
      <c r="K27" s="160" t="s">
        <v>321</v>
      </c>
      <c r="L27" s="145"/>
      <c r="M27" s="160"/>
      <c r="N27" s="145"/>
      <c r="O27" s="384" t="s">
        <v>321</v>
      </c>
      <c r="P27" s="378" t="s">
        <v>191</v>
      </c>
      <c r="Q27" s="378" t="s">
        <v>321</v>
      </c>
      <c r="R27" s="385"/>
      <c r="S27" s="386"/>
      <c r="T27" s="387"/>
      <c r="U27" s="386" t="s">
        <v>191</v>
      </c>
      <c r="V27" s="387"/>
      <c r="W27" s="196"/>
    </row>
    <row r="28" spans="1:23" x14ac:dyDescent="0.35">
      <c r="A28" s="377">
        <v>25</v>
      </c>
      <c r="B28" s="378" t="s">
        <v>20</v>
      </c>
      <c r="C28" s="160" t="s">
        <v>28</v>
      </c>
      <c r="D28" s="145"/>
      <c r="E28" s="160" t="s">
        <v>321</v>
      </c>
      <c r="F28" s="145" t="s">
        <v>191</v>
      </c>
      <c r="G28" s="160"/>
      <c r="H28" s="1"/>
      <c r="I28" s="145"/>
      <c r="J28" s="139" t="s">
        <v>321</v>
      </c>
      <c r="K28" s="160" t="s">
        <v>321</v>
      </c>
      <c r="L28" s="145" t="s">
        <v>321</v>
      </c>
      <c r="M28" s="160"/>
      <c r="N28" s="145"/>
      <c r="O28" s="384" t="s">
        <v>321</v>
      </c>
      <c r="P28" s="378" t="s">
        <v>191</v>
      </c>
      <c r="Q28" s="378" t="s">
        <v>191</v>
      </c>
      <c r="R28" s="385"/>
      <c r="S28" s="386"/>
      <c r="T28" s="387"/>
      <c r="U28" s="386" t="s">
        <v>191</v>
      </c>
      <c r="V28" s="387" t="s">
        <v>191</v>
      </c>
      <c r="W28" s="196" t="s">
        <v>321</v>
      </c>
    </row>
    <row r="29" spans="1:23" ht="15" thickBot="1" x14ac:dyDescent="0.4">
      <c r="A29" s="377">
        <v>26</v>
      </c>
      <c r="B29" s="378" t="s">
        <v>21</v>
      </c>
      <c r="C29" s="161" t="s">
        <v>28</v>
      </c>
      <c r="D29" s="162"/>
      <c r="E29" s="161"/>
      <c r="F29" s="162"/>
      <c r="G29" s="161" t="s">
        <v>191</v>
      </c>
      <c r="H29" s="8" t="s">
        <v>191</v>
      </c>
      <c r="I29" s="162"/>
      <c r="J29" s="352" t="s">
        <v>191</v>
      </c>
      <c r="K29" s="161" t="s">
        <v>321</v>
      </c>
      <c r="L29" s="162"/>
      <c r="M29" s="161" t="s">
        <v>321</v>
      </c>
      <c r="N29" s="162" t="s">
        <v>321</v>
      </c>
      <c r="O29" s="389" t="s">
        <v>321</v>
      </c>
      <c r="P29" s="390" t="s">
        <v>191</v>
      </c>
      <c r="Q29" s="390" t="s">
        <v>191</v>
      </c>
      <c r="R29" s="391"/>
      <c r="S29" s="392"/>
      <c r="T29" s="393"/>
      <c r="U29" s="392" t="s">
        <v>321</v>
      </c>
      <c r="V29" s="393"/>
      <c r="W29" s="197"/>
    </row>
    <row r="30" spans="1:23" ht="15" thickBot="1" x14ac:dyDescent="0.4">
      <c r="C30" s="287">
        <v>4</v>
      </c>
      <c r="D30" s="353"/>
      <c r="E30" s="354">
        <v>12</v>
      </c>
      <c r="F30" s="354"/>
      <c r="G30" s="355">
        <v>14</v>
      </c>
      <c r="H30" s="355">
        <v>8</v>
      </c>
      <c r="I30" s="355">
        <v>7</v>
      </c>
      <c r="J30" s="314">
        <v>15</v>
      </c>
      <c r="K30" s="356">
        <v>23</v>
      </c>
      <c r="L30" s="353">
        <v>11</v>
      </c>
      <c r="M30" s="354">
        <v>11</v>
      </c>
      <c r="N30" s="355"/>
      <c r="O30" s="355">
        <v>26</v>
      </c>
      <c r="P30" s="314">
        <v>16</v>
      </c>
      <c r="Q30" s="314"/>
      <c r="R30" s="314"/>
      <c r="S30" s="314"/>
      <c r="T30" s="314"/>
      <c r="U30" s="314"/>
      <c r="V30" s="314"/>
      <c r="W30" s="353">
        <v>12</v>
      </c>
    </row>
    <row r="31" spans="1:23" ht="15" thickBot="1" x14ac:dyDescent="0.4">
      <c r="C31" t="s">
        <v>241</v>
      </c>
    </row>
    <row r="32" spans="1:23" ht="15" thickBot="1" x14ac:dyDescent="0.4">
      <c r="O32" s="357" t="s">
        <v>426</v>
      </c>
      <c r="P32" s="357" t="s">
        <v>427</v>
      </c>
    </row>
    <row r="33" spans="1:16" s="302" customFormat="1" x14ac:dyDescent="0.35">
      <c r="B33" s="302" t="s">
        <v>439</v>
      </c>
      <c r="E33" s="358" t="s">
        <v>371</v>
      </c>
      <c r="F33" s="359" t="s">
        <v>388</v>
      </c>
      <c r="G33" s="360"/>
      <c r="H33" s="360"/>
      <c r="I33" s="360"/>
      <c r="J33" s="360"/>
      <c r="K33" s="360"/>
      <c r="L33" s="360"/>
      <c r="M33" s="360"/>
      <c r="N33" s="360"/>
      <c r="O33" s="361" t="s">
        <v>389</v>
      </c>
      <c r="P33" s="362" t="s">
        <v>390</v>
      </c>
    </row>
    <row r="34" spans="1:16" s="302" customFormat="1" ht="15" thickBot="1" x14ac:dyDescent="0.4">
      <c r="A34" s="302" t="s">
        <v>224</v>
      </c>
      <c r="B34" s="302" t="s">
        <v>440</v>
      </c>
      <c r="E34" s="363" t="s">
        <v>370</v>
      </c>
      <c r="F34" s="364" t="s">
        <v>391</v>
      </c>
      <c r="G34" s="365"/>
      <c r="H34" s="365"/>
      <c r="I34" s="365"/>
      <c r="J34" s="365"/>
      <c r="K34" s="365"/>
      <c r="L34" s="365"/>
      <c r="M34" s="365"/>
      <c r="N34" s="365"/>
      <c r="O34" s="366" t="s">
        <v>392</v>
      </c>
      <c r="P34" s="367" t="s">
        <v>393</v>
      </c>
    </row>
    <row r="35" spans="1:16" s="302" customFormat="1" x14ac:dyDescent="0.35">
      <c r="B35" s="307" t="s">
        <v>333</v>
      </c>
      <c r="E35" s="363" t="s">
        <v>369</v>
      </c>
      <c r="F35" s="364" t="s">
        <v>394</v>
      </c>
      <c r="G35" s="365"/>
      <c r="H35" s="365"/>
      <c r="I35" s="365"/>
      <c r="J35" s="365"/>
      <c r="K35" s="365"/>
      <c r="L35" s="365"/>
      <c r="M35" s="365"/>
      <c r="N35" s="365"/>
      <c r="O35" s="366" t="s">
        <v>392</v>
      </c>
      <c r="P35" s="367" t="s">
        <v>395</v>
      </c>
    </row>
    <row r="36" spans="1:16" s="302" customFormat="1" x14ac:dyDescent="0.35">
      <c r="B36" s="165" t="s">
        <v>334</v>
      </c>
      <c r="E36" s="363" t="s">
        <v>372</v>
      </c>
      <c r="F36" s="364" t="s">
        <v>396</v>
      </c>
      <c r="G36" s="365"/>
      <c r="H36" s="365"/>
      <c r="I36" s="365"/>
      <c r="J36" s="365"/>
      <c r="K36" s="365"/>
      <c r="L36" s="365"/>
      <c r="M36" s="365"/>
      <c r="N36" s="365"/>
      <c r="O36" s="366" t="s">
        <v>397</v>
      </c>
      <c r="P36" s="367" t="s">
        <v>372</v>
      </c>
    </row>
    <row r="37" spans="1:16" s="302" customFormat="1" x14ac:dyDescent="0.35">
      <c r="B37" s="165" t="s">
        <v>335</v>
      </c>
      <c r="E37" s="363" t="s">
        <v>373</v>
      </c>
      <c r="F37" s="364" t="s">
        <v>398</v>
      </c>
      <c r="G37" s="365"/>
      <c r="H37" s="365"/>
      <c r="I37" s="365"/>
      <c r="J37" s="365"/>
      <c r="K37" s="365"/>
      <c r="L37" s="365"/>
      <c r="M37" s="365"/>
      <c r="N37" s="365"/>
      <c r="O37" s="366" t="s">
        <v>399</v>
      </c>
      <c r="P37" s="367" t="s">
        <v>373</v>
      </c>
    </row>
    <row r="38" spans="1:16" s="302" customFormat="1" ht="15" thickBot="1" x14ac:dyDescent="0.4">
      <c r="B38" s="308" t="s">
        <v>338</v>
      </c>
      <c r="E38" s="363" t="s">
        <v>374</v>
      </c>
      <c r="F38" s="368" t="s">
        <v>400</v>
      </c>
      <c r="G38" s="365"/>
      <c r="H38" s="365"/>
      <c r="I38" s="365"/>
      <c r="J38" s="365"/>
      <c r="K38" s="365"/>
      <c r="L38" s="365"/>
      <c r="M38" s="365"/>
      <c r="N38" s="365"/>
      <c r="O38" s="369">
        <v>32832</v>
      </c>
      <c r="P38" s="367" t="s">
        <v>374</v>
      </c>
    </row>
    <row r="39" spans="1:16" s="302" customFormat="1" x14ac:dyDescent="0.35">
      <c r="E39" s="363" t="s">
        <v>384</v>
      </c>
      <c r="F39" s="364" t="s">
        <v>401</v>
      </c>
      <c r="G39" s="365"/>
      <c r="H39" s="365"/>
      <c r="I39" s="365"/>
      <c r="J39" s="365"/>
      <c r="K39" s="365"/>
      <c r="L39" s="365"/>
      <c r="M39" s="365"/>
      <c r="N39" s="365"/>
      <c r="O39" s="366" t="s">
        <v>402</v>
      </c>
      <c r="P39" s="367" t="s">
        <v>403</v>
      </c>
    </row>
    <row r="40" spans="1:16" s="302" customFormat="1" x14ac:dyDescent="0.35">
      <c r="E40" s="363" t="s">
        <v>385</v>
      </c>
      <c r="F40" s="364" t="s">
        <v>404</v>
      </c>
      <c r="G40" s="365"/>
      <c r="H40" s="365"/>
      <c r="I40" s="365"/>
      <c r="J40" s="365"/>
      <c r="K40" s="365"/>
      <c r="L40" s="365"/>
      <c r="M40" s="365"/>
      <c r="N40" s="365"/>
      <c r="O40" s="366" t="s">
        <v>405</v>
      </c>
      <c r="P40" s="367" t="s">
        <v>406</v>
      </c>
    </row>
    <row r="41" spans="1:16" s="302" customFormat="1" x14ac:dyDescent="0.35">
      <c r="E41" s="363" t="s">
        <v>375</v>
      </c>
      <c r="F41" s="364" t="s">
        <v>407</v>
      </c>
      <c r="G41" s="365"/>
      <c r="H41" s="365"/>
      <c r="I41" s="365"/>
      <c r="J41" s="365"/>
      <c r="K41" s="365"/>
      <c r="L41" s="365"/>
      <c r="M41" s="365"/>
      <c r="N41" s="365"/>
      <c r="O41" s="366" t="s">
        <v>408</v>
      </c>
      <c r="P41" s="367" t="s">
        <v>375</v>
      </c>
    </row>
    <row r="42" spans="1:16" s="302" customFormat="1" ht="26" x14ac:dyDescent="0.35">
      <c r="E42" s="363" t="s">
        <v>376</v>
      </c>
      <c r="F42" s="364" t="s">
        <v>409</v>
      </c>
      <c r="G42" s="365"/>
      <c r="H42" s="365"/>
      <c r="I42" s="365"/>
      <c r="J42" s="365"/>
      <c r="K42" s="365"/>
      <c r="L42" s="365"/>
      <c r="M42" s="365"/>
      <c r="N42" s="365"/>
      <c r="O42" s="366" t="s">
        <v>410</v>
      </c>
      <c r="P42" s="367" t="s">
        <v>395</v>
      </c>
    </row>
    <row r="43" spans="1:16" s="302" customFormat="1" x14ac:dyDescent="0.35">
      <c r="E43" s="363" t="s">
        <v>377</v>
      </c>
      <c r="F43" s="364" t="s">
        <v>411</v>
      </c>
      <c r="G43" s="365"/>
      <c r="H43" s="365"/>
      <c r="I43" s="365"/>
      <c r="J43" s="365"/>
      <c r="K43" s="365"/>
      <c r="L43" s="365"/>
      <c r="M43" s="365"/>
      <c r="N43" s="365"/>
      <c r="O43" s="366" t="s">
        <v>392</v>
      </c>
      <c r="P43" s="367" t="s">
        <v>393</v>
      </c>
    </row>
    <row r="44" spans="1:16" s="302" customFormat="1" x14ac:dyDescent="0.35">
      <c r="E44" s="363" t="s">
        <v>378</v>
      </c>
      <c r="F44" s="364" t="s">
        <v>412</v>
      </c>
      <c r="G44" s="365"/>
      <c r="H44" s="365"/>
      <c r="I44" s="365"/>
      <c r="J44" s="365"/>
      <c r="K44" s="365"/>
      <c r="L44" s="365"/>
      <c r="M44" s="365"/>
      <c r="N44" s="365"/>
      <c r="O44" s="366" t="s">
        <v>413</v>
      </c>
      <c r="P44" s="367" t="s">
        <v>393</v>
      </c>
    </row>
    <row r="45" spans="1:16" s="302" customFormat="1" ht="26" x14ac:dyDescent="0.35">
      <c r="E45" s="363" t="s">
        <v>379</v>
      </c>
      <c r="F45" s="364" t="s">
        <v>414</v>
      </c>
      <c r="G45" s="365"/>
      <c r="H45" s="365"/>
      <c r="I45" s="365"/>
      <c r="J45" s="365"/>
      <c r="K45" s="365"/>
      <c r="L45" s="365"/>
      <c r="M45" s="365"/>
      <c r="N45" s="365"/>
      <c r="O45" s="366" t="s">
        <v>415</v>
      </c>
      <c r="P45" s="367" t="s">
        <v>372</v>
      </c>
    </row>
    <row r="46" spans="1:16" s="302" customFormat="1" ht="26" x14ac:dyDescent="0.35">
      <c r="E46" s="363" t="s">
        <v>381</v>
      </c>
      <c r="F46" s="364" t="s">
        <v>416</v>
      </c>
      <c r="G46" s="365"/>
      <c r="H46" s="365"/>
      <c r="I46" s="365"/>
      <c r="J46" s="365"/>
      <c r="K46" s="365"/>
      <c r="L46" s="365"/>
      <c r="M46" s="365"/>
      <c r="N46" s="365"/>
      <c r="O46" s="366" t="s">
        <v>417</v>
      </c>
      <c r="P46" s="367" t="s">
        <v>374</v>
      </c>
    </row>
    <row r="47" spans="1:16" s="302" customFormat="1" x14ac:dyDescent="0.35">
      <c r="E47" s="363" t="s">
        <v>382</v>
      </c>
      <c r="F47" s="364" t="s">
        <v>418</v>
      </c>
      <c r="G47" s="365"/>
      <c r="H47" s="365"/>
      <c r="I47" s="365"/>
      <c r="J47" s="365"/>
      <c r="K47" s="365"/>
      <c r="L47" s="365"/>
      <c r="M47" s="365"/>
      <c r="N47" s="365"/>
      <c r="O47" s="366" t="s">
        <v>417</v>
      </c>
      <c r="P47" s="367" t="s">
        <v>374</v>
      </c>
    </row>
    <row r="48" spans="1:16" s="302" customFormat="1" x14ac:dyDescent="0.35">
      <c r="E48" s="363" t="s">
        <v>383</v>
      </c>
      <c r="F48" s="364" t="s">
        <v>419</v>
      </c>
      <c r="G48" s="365"/>
      <c r="H48" s="365"/>
      <c r="I48" s="365"/>
      <c r="J48" s="365"/>
      <c r="K48" s="365"/>
      <c r="L48" s="365"/>
      <c r="M48" s="365"/>
      <c r="N48" s="365"/>
      <c r="O48" s="366" t="s">
        <v>420</v>
      </c>
      <c r="P48" s="367" t="s">
        <v>374</v>
      </c>
    </row>
    <row r="49" spans="5:16" s="302" customFormat="1" x14ac:dyDescent="0.35">
      <c r="E49" s="363" t="s">
        <v>380</v>
      </c>
      <c r="F49" s="364" t="s">
        <v>421</v>
      </c>
      <c r="G49" s="365"/>
      <c r="H49" s="365"/>
      <c r="I49" s="365"/>
      <c r="J49" s="365"/>
      <c r="K49" s="365"/>
      <c r="L49" s="365"/>
      <c r="M49" s="365"/>
      <c r="N49" s="365"/>
      <c r="O49" s="366" t="s">
        <v>422</v>
      </c>
      <c r="P49" s="367" t="s">
        <v>423</v>
      </c>
    </row>
    <row r="50" spans="5:16" s="302" customFormat="1" ht="15" thickBot="1" x14ac:dyDescent="0.4">
      <c r="E50" s="370" t="s">
        <v>386</v>
      </c>
      <c r="F50" s="371" t="s">
        <v>424</v>
      </c>
      <c r="G50" s="372"/>
      <c r="H50" s="372"/>
      <c r="I50" s="372"/>
      <c r="J50" s="372"/>
      <c r="K50" s="372"/>
      <c r="L50" s="372"/>
      <c r="M50" s="372"/>
      <c r="N50" s="372"/>
      <c r="O50" s="373" t="s">
        <v>425</v>
      </c>
      <c r="P50" s="374" t="s">
        <v>375</v>
      </c>
    </row>
    <row r="51" spans="5:16" x14ac:dyDescent="0.35">
      <c r="E51" s="461" t="s">
        <v>528</v>
      </c>
      <c r="F51" s="462"/>
      <c r="G51" s="462"/>
    </row>
  </sheetData>
  <mergeCells count="8">
    <mergeCell ref="U2:V2"/>
    <mergeCell ref="C1:W1"/>
    <mergeCell ref="C2:D2"/>
    <mergeCell ref="E2:F2"/>
    <mergeCell ref="G2:I2"/>
    <mergeCell ref="K2:L2"/>
    <mergeCell ref="M2:N2"/>
    <mergeCell ref="O2:R2"/>
  </mergeCells>
  <hyperlinks>
    <hyperlink ref="D21" r:id="rId1" display="https://www.amnesty.org/en/documents/AMR59/001/2008/en/" xr:uid="{00000000-0004-0000-0600-000000000000}"/>
    <hyperlink ref="F3" r:id="rId2" display="http://www.ohchr.org/EN/ProfessionalInterest/Pages/OPCESCR.aspx" xr:uid="{00000000-0004-0000-0600-000001000000}"/>
    <hyperlink ref="E33" r:id="rId3" display="http://www.ohchr.org/EN/ProfessionalInterest/Pages/CERD.aspx" xr:uid="{00000000-0004-0000-0600-000002000000}"/>
    <hyperlink ref="E50" r:id="rId4" display="http://www.ohchr.org/EN/HRBodies/CRPD/Pages/OptionalProtocolRightsPersonsWithDisabilities.aspx" xr:uid="{00000000-0004-0000-0600-000003000000}"/>
    <hyperlink ref="E49" r:id="rId5" display="http://www.ohchr.org/EN/ProfessionalInterest/Pages/OPCAT.aspx" xr:uid="{00000000-0004-0000-0600-000004000000}"/>
    <hyperlink ref="E48" r:id="rId6" display="http://www.ohchr.org/EN/ProfessionalInterest/Pages/OPICCRC.aspx" xr:uid="{00000000-0004-0000-0600-000005000000}"/>
    <hyperlink ref="E47" r:id="rId7" display="http://www.ohchr.org/EN/ProfessionalInterest/Pages/OPSCCRC.aspx" xr:uid="{00000000-0004-0000-0600-000006000000}"/>
    <hyperlink ref="E46" r:id="rId8" display="http://www.ohchr.org/EN/ProfessionalInterest/Pages/OPACCRC.aspx" xr:uid="{00000000-0004-0000-0600-000007000000}"/>
    <hyperlink ref="E45" r:id="rId9" display="http://www.ohchr.org/EN/ProfessionalInterest/Pages/OPCEDAW.aspx" xr:uid="{00000000-0004-0000-0600-000008000000}"/>
    <hyperlink ref="E44" r:id="rId10" display="http://www.ohchr.org/EN/ProfessionalInterest/Pages/2ndOPCCPR.aspx" xr:uid="{00000000-0004-0000-0600-000009000000}"/>
    <hyperlink ref="E43" r:id="rId11" display="http://www.ohchr.org/EN/ProfessionalInterest/Pages/OPCCPR1.aspx" xr:uid="{00000000-0004-0000-0600-00000A000000}"/>
    <hyperlink ref="E42" r:id="rId12" display="http://www.ohchr.org/EN/ProfessionalInterest/Pages/OPCESCR.aspx" xr:uid="{00000000-0004-0000-0600-00000B000000}"/>
    <hyperlink ref="E41" r:id="rId13" display="http://www.ohchr.org/EN/HRBodies/CRPD/Pages/ConventionRightsPersonsWithDisabilities.aspx" xr:uid="{00000000-0004-0000-0600-00000C000000}"/>
    <hyperlink ref="E40" r:id="rId14" display="http://www.ohchr.org/EN/HRBodies/CED/Pages/ConventionCED.aspx" xr:uid="{00000000-0004-0000-0600-00000D000000}"/>
    <hyperlink ref="E39" r:id="rId15" display="http://www.ohchr.org/EN/ProfessionalInterest/Pages/CMW.aspx" xr:uid="{00000000-0004-0000-0600-00000E000000}"/>
    <hyperlink ref="E38" r:id="rId16" display="http://www.ohchr.org/EN/ProfessionalInterest/Pages/CRC.aspx" xr:uid="{00000000-0004-0000-0600-00000F000000}"/>
    <hyperlink ref="E37" r:id="rId17" display="http://www.ohchr.org/EN/ProfessionalInterest/Pages/CAT.aspx" xr:uid="{00000000-0004-0000-0600-000010000000}"/>
    <hyperlink ref="E36" r:id="rId18" display="http://www.ohchr.org/EN/ProfessionalInterest/Pages/CEDAW.aspx" xr:uid="{00000000-0004-0000-0600-000011000000}"/>
    <hyperlink ref="E35" r:id="rId19" display="http://www.ohchr.org/EN/ProfessionalInterest/Pages/CESCR.aspx" xr:uid="{00000000-0004-0000-0600-000012000000}"/>
    <hyperlink ref="E34" r:id="rId20" display="http://www.ohchr.org/EN/ProfessionalInterest/Pages/CCPR.aspx" xr:uid="{00000000-0004-0000-0600-000013000000}"/>
    <hyperlink ref="F50" r:id="rId21" tooltip="Optional Protocol to the Convention on the Rights of Persons with Disabilities" display="http://www.ohchr.org/EN/HRBodies/CRPD/Pages/OptionalProtocolRightsPersonsWithDisabilities.aspx" xr:uid="{00000000-0004-0000-0600-000014000000}"/>
    <hyperlink ref="F49" r:id="rId22" tooltip="Optional Protocol to the Convention against Torture and Other Cruel, Inhuman or Degrading Treatment or Punishment" display="http://www.ohchr.org/EN/ProfessionalInterest/Pages/OPCAT.aspx" xr:uid="{00000000-0004-0000-0600-000015000000}"/>
    <hyperlink ref="F48" r:id="rId23" tooltip="Optional Protocol to the Convention on the Rights of the Child on a communications procedure" display="http://www.ohchr.org/EN/ProfessionalInterest/Pages/OPICCRC.aspx" xr:uid="{00000000-0004-0000-0600-000016000000}"/>
    <hyperlink ref="F47" r:id="rId24" tooltip="Optional protocol to the Convention on the Rights of the Child on the sale of children, child prostitution and child pornography" display="http://www.ohchr.org/EN/ProfessionalInterest/Pages/OPSCCRC.aspx" xr:uid="{00000000-0004-0000-0600-000017000000}"/>
    <hyperlink ref="F46" r:id="rId25" tooltip="Optional protocol to the Convention on the Rights of the Child on the involvement of children in armed conflict" display="http://www.ohchr.org/EN/ProfessionalInterest/Pages/OPACCRC.aspx" xr:uid="{00000000-0004-0000-0600-000018000000}"/>
    <hyperlink ref="F45" r:id="rId26" tooltip="Optional Protocol to the Convention on the Elimination of Discrimination against Women" display="http://www.ohchr.org/EN/ProfessionalInterest/Pages/OPCEDAW.aspx" xr:uid="{00000000-0004-0000-0600-000019000000}"/>
    <hyperlink ref="F44" r:id="rId27" tooltip="Second Optional Protocol to the International Covenant on Civil and Political Rights, aiming at the abolition of the death penal" display="http://www.ohchr.org/EN/ProfessionalInterest/Pages/2ndOPCCPR.aspx" xr:uid="{00000000-0004-0000-0600-00001A000000}"/>
    <hyperlink ref="F43" r:id="rId28" tooltip="Optional Protocol to the International Covenant on Civil and Political Rights" display="http://www.ohchr.org/EN/ProfessionalInterest/Pages/OPCCPR1.aspx" xr:uid="{00000000-0004-0000-0600-00001B000000}"/>
    <hyperlink ref="F42" r:id="rId29" tooltip="Optional Protocol of the Covenant on Economic, Social and Cultural Rights" display="http://www.ohchr.org/EN/ProfessionalInterest/Pages/OPCESCR.aspx" xr:uid="{00000000-0004-0000-0600-00001C000000}"/>
    <hyperlink ref="F41" r:id="rId30" tooltip="Convention on the Rights of Persons with Disabilities" display="http://www.ohchr.org/EN/HRBodies/CRPD/Pages/ConventionRightsPersonsWithDisabilities.aspx" xr:uid="{00000000-0004-0000-0600-00001D000000}"/>
    <hyperlink ref="F40" r:id="rId31" tooltip="International Convention for the Protection of All Persons from Enforced Disappearance" display="http://www.ohchr.org/EN/HRBodies/CED/Pages/ConventionCED.aspx" xr:uid="{00000000-0004-0000-0600-00001E000000}"/>
    <hyperlink ref="F39" r:id="rId32" tooltip="International Convention on the Protection of the Rights of All Migrant Workers and Members of Their Families" display="http://www.ohchr.org/EN/ProfessionalInterest/Pages/CMW.aspx" xr:uid="{00000000-0004-0000-0600-00001F000000}"/>
    <hyperlink ref="F38" r:id="rId33" tooltip="Convention on the Rights of the Child" display="http://www.ohchr.org/EN/ProfessionalInterest/Pages/CRC.aspx" xr:uid="{00000000-0004-0000-0600-000020000000}"/>
    <hyperlink ref="F37" r:id="rId34" tooltip="Convention against Torture and Other Cruel, Inhuman or Degrading Treatment or Punishment" display="http://www.ohchr.org/EN/ProfessionalInterest/Pages/CAT.aspx" xr:uid="{00000000-0004-0000-0600-000021000000}"/>
    <hyperlink ref="F36" r:id="rId35" tooltip="Convention on the Elimination of All Forms of Discrimination against Women" display="http://www.ohchr.org/EN/ProfessionalInterest/Pages/CEDAW.aspx" xr:uid="{00000000-0004-0000-0600-000022000000}"/>
    <hyperlink ref="F35" r:id="rId36" tooltip="International Covenant on Economic, Social and Cultural Rights" display="http://www.ohchr.org/EN/ProfessionalInterest/Pages/CESCR.aspx" xr:uid="{00000000-0004-0000-0600-000023000000}"/>
    <hyperlink ref="F34" r:id="rId37" tooltip="International Covenant on Civil and Political Rights" display="http://www.ohchr.org/EN/ProfessionalInterest/Pages/CCPR.aspx" xr:uid="{00000000-0004-0000-0600-000024000000}"/>
    <hyperlink ref="F33" r:id="rId38" tooltip="International Convention on the Elimination of All Forms of Racial Discrimination" display="http://www.ohchr.org/EN/ProfessionalInterest/Pages/CERD.aspx" xr:uid="{00000000-0004-0000-0600-000025000000}"/>
    <hyperlink ref="P50" r:id="rId39" tooltip="Committee on the Rights of Persons with Disabilities" display="http://www.ohchr.org/EN/HRBodies/CRPD/Pages/CRPDIndex.aspx" xr:uid="{00000000-0004-0000-0600-000026000000}"/>
    <hyperlink ref="P49" r:id="rId40" tooltip="Subcommittee on Prevention of Torture " display="http://www.ohchr.org/EN/HRBodies/OPCAT/Pages/OPCATIndex.aspx" xr:uid="{00000000-0004-0000-0600-000027000000}"/>
    <hyperlink ref="P48" r:id="rId41" tooltip="Committee on the Rights of the Child" display="http://www.ohchr.org/EN/HRBodies/CRC/Pages/CRCIndex.aspx" xr:uid="{00000000-0004-0000-0600-000028000000}"/>
    <hyperlink ref="P47" r:id="rId42" tooltip="Committee on the Rights of the Child" display="http://www.ohchr.org/EN/HRBodies/CRC/Pages/CRCIndex.aspx" xr:uid="{00000000-0004-0000-0600-000029000000}"/>
    <hyperlink ref="P46" r:id="rId43" tooltip="Committee on the Rights of the Child" display="http://www.ohchr.org/EN/HRBodies/CRC/Pages/CRCIndex.aspx" xr:uid="{00000000-0004-0000-0600-00002A000000}"/>
    <hyperlink ref="P45" r:id="rId44" tooltip="Committee on the Elimination of Discrimination against Women" display="http://www.ohchr.org/EN/HRBodies/CEDAW/Pages/CEDAWIndex.aspx" xr:uid="{00000000-0004-0000-0600-00002B000000}"/>
    <hyperlink ref="P44" r:id="rId45" tooltip="Human Rights Committee" display="http://www.ohchr.org/EN/HRBodies/CCPR/Pages/CCPRIndex.aspx" xr:uid="{00000000-0004-0000-0600-00002C000000}"/>
    <hyperlink ref="P43" r:id="rId46" tooltip="Human Rights Committee" display="http://www.ohchr.org/EN/HRBodies/CCPR/Pages/CCPRIndex.aspx" xr:uid="{00000000-0004-0000-0600-00002D000000}"/>
    <hyperlink ref="P42" r:id="rId47" tooltip="Committee on Economic, Social and Cultural Rights" display="http://www.ohchr.org/EN/HRBodies/CESCR/Pages/CESCRIndex.aspx" xr:uid="{00000000-0004-0000-0600-00002E000000}"/>
    <hyperlink ref="P41" r:id="rId48" tooltip="Committee on the Rights of Persons with Disabilities" display="http://www.ohchr.org/EN/HRBodies/CRPD/Pages/CRPDIndex.aspx" xr:uid="{00000000-0004-0000-0600-00002F000000}"/>
    <hyperlink ref="P40" r:id="rId49" tooltip="Committee on Enforced Disappearances" display="http://www.ohchr.org/EN/HRBodies/CED/Pages/CEDIndexOld.aspx" xr:uid="{00000000-0004-0000-0600-000030000000}"/>
    <hyperlink ref="P39" r:id="rId50" tooltip="Committee on Migrant Workers" display="http://www.ohchr.org/EN/HRBodies/CMW/Pages/CMWIndex.aspx" xr:uid="{00000000-0004-0000-0600-000031000000}"/>
    <hyperlink ref="P38" r:id="rId51" tooltip="Committee on the Rights of the Child" display="http://www.ohchr.org/EN/HRBodies/CRC/Pages/CRCIndex.aspx" xr:uid="{00000000-0004-0000-0600-000032000000}"/>
    <hyperlink ref="P37" r:id="rId52" tooltip="Committee against Torture" display="http://www.ohchr.org/EN/HRBodies/CAT/Pages/CATIndex.aspx" xr:uid="{00000000-0004-0000-0600-000033000000}"/>
    <hyperlink ref="P36" r:id="rId53" tooltip="Committee on the Elimination of Discrimination against Women" display="http://www.ohchr.org/EN/HRBodies/CEDAW/Pages/CEDAWIndex.aspx" xr:uid="{00000000-0004-0000-0600-000034000000}"/>
    <hyperlink ref="P35" r:id="rId54" tooltip="Committee on Economic, Social and Cultural Rights" display="http://www.ohchr.org/EN/HRBodies/CESCR/Pages/CESCRIndex.aspx" xr:uid="{00000000-0004-0000-0600-000035000000}"/>
    <hyperlink ref="P34" r:id="rId55" tooltip="Human Rights Committee" display="http://www.ohchr.org/EN/HRBodies/CCPR/Pages/CCPRIndex.aspx" xr:uid="{00000000-0004-0000-0600-000036000000}"/>
    <hyperlink ref="P33" r:id="rId56" tooltip="Committee on the Elimination of All Forms of Racial Discrimination" display="http://www.ohchr.org/EN/HRBodies/CERD/Pages/CERDIndex.aspx" xr:uid="{00000000-0004-0000-0600-000037000000}"/>
  </hyperlinks>
  <pageMargins left="0.7" right="0.7" top="0.75" bottom="0.75" header="0.3" footer="0.3"/>
  <pageSetup paperSize="9" orientation="portrait" horizontalDpi="4294967293" verticalDpi="4294967293" r:id="rId57"/>
  <tableParts count="1">
    <tablePart r:id="rId5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3"/>
  <sheetViews>
    <sheetView workbookViewId="0">
      <selection activeCell="A3" sqref="A3"/>
    </sheetView>
  </sheetViews>
  <sheetFormatPr baseColWidth="10" defaultRowHeight="14.5" x14ac:dyDescent="0.35"/>
  <cols>
    <col min="1" max="1" width="51.453125" customWidth="1"/>
    <col min="2" max="3" width="16.54296875" customWidth="1"/>
    <col min="4" max="4" width="5" customWidth="1"/>
    <col min="5" max="5" width="5.54296875" customWidth="1"/>
    <col min="6" max="6" width="8.81640625" customWidth="1"/>
    <col min="7" max="7" width="10.1796875" customWidth="1"/>
    <col min="8" max="8" width="9.81640625" customWidth="1"/>
    <col min="9" max="9" width="9" customWidth="1"/>
    <col min="11" max="11" width="12.81640625" customWidth="1"/>
  </cols>
  <sheetData>
    <row r="1" spans="1:11" ht="15" thickBot="1" x14ac:dyDescent="0.4">
      <c r="A1" s="576" t="s">
        <v>502</v>
      </c>
      <c r="B1" s="574"/>
      <c r="C1" s="574"/>
      <c r="D1" s="574"/>
      <c r="E1" s="574"/>
      <c r="F1" s="574"/>
      <c r="G1" s="574"/>
      <c r="H1" s="574"/>
      <c r="I1" s="575"/>
    </row>
    <row r="2" spans="1:11" ht="15" thickBot="1" x14ac:dyDescent="0.4">
      <c r="A2" s="577" t="s">
        <v>532</v>
      </c>
      <c r="B2" s="578"/>
      <c r="C2" s="578"/>
      <c r="D2" s="578"/>
      <c r="E2" s="578"/>
      <c r="F2" s="578"/>
      <c r="G2" s="578"/>
      <c r="H2" s="578"/>
      <c r="I2" s="579"/>
    </row>
    <row r="3" spans="1:11" ht="15" thickBot="1" x14ac:dyDescent="0.4">
      <c r="A3" s="394" t="s">
        <v>561</v>
      </c>
      <c r="B3" s="477" t="s">
        <v>441</v>
      </c>
      <c r="C3" s="479" t="s">
        <v>537</v>
      </c>
      <c r="D3" s="573" t="s">
        <v>442</v>
      </c>
      <c r="E3" s="573"/>
      <c r="F3" s="573"/>
      <c r="G3" s="573"/>
      <c r="H3" s="573"/>
      <c r="I3" s="478" t="s">
        <v>457</v>
      </c>
    </row>
    <row r="4" spans="1:11" ht="15" thickBot="1" x14ac:dyDescent="0.4">
      <c r="A4" s="394"/>
      <c r="B4" s="477"/>
      <c r="C4" s="477"/>
      <c r="D4" s="580" t="s">
        <v>542</v>
      </c>
      <c r="E4" s="580"/>
      <c r="F4" s="580"/>
      <c r="G4" s="580"/>
      <c r="H4" s="581"/>
      <c r="I4" s="478"/>
    </row>
    <row r="5" spans="1:11" ht="15" thickBot="1" x14ac:dyDescent="0.4">
      <c r="A5" s="394"/>
      <c r="B5" s="395"/>
      <c r="C5" s="395"/>
      <c r="D5" s="574" t="s">
        <v>443</v>
      </c>
      <c r="E5" s="574"/>
      <c r="F5" s="575"/>
      <c r="G5" s="576" t="s">
        <v>444</v>
      </c>
      <c r="H5" s="574"/>
      <c r="I5" s="395"/>
      <c r="K5" t="s">
        <v>537</v>
      </c>
    </row>
    <row r="6" spans="1:11" s="142" customFormat="1" ht="15" thickBot="1" x14ac:dyDescent="0.4">
      <c r="A6" s="399" t="s">
        <v>445</v>
      </c>
      <c r="B6" s="400" t="s">
        <v>446</v>
      </c>
      <c r="C6" s="399" t="s">
        <v>543</v>
      </c>
      <c r="D6" s="401" t="s">
        <v>166</v>
      </c>
      <c r="E6" s="402" t="s">
        <v>167</v>
      </c>
      <c r="F6" s="403" t="s">
        <v>447</v>
      </c>
      <c r="G6" s="401" t="s">
        <v>448</v>
      </c>
      <c r="H6" s="403" t="s">
        <v>449</v>
      </c>
      <c r="I6" s="403" t="s">
        <v>458</v>
      </c>
      <c r="K6" t="s">
        <v>24</v>
      </c>
    </row>
    <row r="7" spans="1:11" x14ac:dyDescent="0.35">
      <c r="A7" s="33" t="s">
        <v>0</v>
      </c>
      <c r="B7" s="480">
        <v>1</v>
      </c>
      <c r="C7" s="132"/>
      <c r="D7" s="408">
        <v>1</v>
      </c>
      <c r="E7" s="407"/>
      <c r="F7" s="298"/>
      <c r="G7" s="408">
        <v>1</v>
      </c>
      <c r="H7" s="414"/>
      <c r="I7" s="303">
        <v>1</v>
      </c>
      <c r="K7" t="s">
        <v>0</v>
      </c>
    </row>
    <row r="8" spans="1:11" x14ac:dyDescent="0.35">
      <c r="A8" s="404" t="s">
        <v>1</v>
      </c>
      <c r="B8" s="481">
        <v>1</v>
      </c>
      <c r="C8" s="25"/>
      <c r="D8" s="410"/>
      <c r="E8" s="132"/>
      <c r="F8" s="409">
        <v>1</v>
      </c>
      <c r="G8" s="410">
        <v>1</v>
      </c>
      <c r="H8" s="138"/>
      <c r="I8" s="26">
        <v>1</v>
      </c>
      <c r="K8" s="117" t="s">
        <v>539</v>
      </c>
    </row>
    <row r="9" spans="1:11" x14ac:dyDescent="0.35">
      <c r="A9" s="32" t="s">
        <v>2</v>
      </c>
      <c r="B9" s="481">
        <v>1</v>
      </c>
      <c r="C9" s="25"/>
      <c r="D9" s="411">
        <v>1</v>
      </c>
      <c r="E9" s="25"/>
      <c r="F9" s="177"/>
      <c r="G9" s="411">
        <v>1</v>
      </c>
      <c r="H9" s="415"/>
      <c r="I9" s="26">
        <v>1</v>
      </c>
      <c r="K9" t="s">
        <v>2</v>
      </c>
    </row>
    <row r="10" spans="1:11" x14ac:dyDescent="0.35">
      <c r="A10" s="32" t="s">
        <v>3</v>
      </c>
      <c r="B10" s="481">
        <v>1</v>
      </c>
      <c r="C10" s="25"/>
      <c r="D10" s="411">
        <v>1</v>
      </c>
      <c r="E10" s="25"/>
      <c r="F10" s="177"/>
      <c r="G10" s="411">
        <v>1</v>
      </c>
      <c r="H10" s="415"/>
      <c r="I10" s="26">
        <v>1</v>
      </c>
      <c r="K10" t="s">
        <v>3</v>
      </c>
    </row>
    <row r="11" spans="1:11" x14ac:dyDescent="0.35">
      <c r="A11" s="32" t="s">
        <v>4</v>
      </c>
      <c r="B11" s="481">
        <v>1</v>
      </c>
      <c r="C11" s="25"/>
      <c r="D11" s="411">
        <v>1</v>
      </c>
      <c r="E11" s="25"/>
      <c r="F11" s="177"/>
      <c r="G11" s="411">
        <v>1</v>
      </c>
      <c r="H11" s="415"/>
      <c r="I11" s="26">
        <v>1</v>
      </c>
      <c r="K11" t="s">
        <v>4</v>
      </c>
    </row>
    <row r="12" spans="1:11" x14ac:dyDescent="0.35">
      <c r="A12" s="32" t="s">
        <v>59</v>
      </c>
      <c r="B12" s="482"/>
      <c r="C12" s="25"/>
      <c r="D12" s="411"/>
      <c r="E12" s="25">
        <v>1</v>
      </c>
      <c r="F12" s="177"/>
      <c r="G12" s="411"/>
      <c r="H12" s="415">
        <v>1</v>
      </c>
      <c r="I12" s="26">
        <v>1</v>
      </c>
      <c r="K12" s="117" t="s">
        <v>5</v>
      </c>
    </row>
    <row r="13" spans="1:11" x14ac:dyDescent="0.35">
      <c r="A13" s="32" t="s">
        <v>6</v>
      </c>
      <c r="B13" s="482">
        <v>1</v>
      </c>
      <c r="C13" s="25"/>
      <c r="D13" s="411"/>
      <c r="E13" s="25">
        <v>1</v>
      </c>
      <c r="F13" s="177"/>
      <c r="G13" s="411">
        <v>1</v>
      </c>
      <c r="H13" s="415"/>
      <c r="I13" s="26">
        <v>1</v>
      </c>
      <c r="K13" t="s">
        <v>6</v>
      </c>
    </row>
    <row r="14" spans="1:11" x14ac:dyDescent="0.35">
      <c r="A14" s="32" t="s">
        <v>7</v>
      </c>
      <c r="B14" s="482">
        <v>1</v>
      </c>
      <c r="C14" s="25"/>
      <c r="D14" s="411">
        <v>1</v>
      </c>
      <c r="E14" s="25"/>
      <c r="F14" s="177"/>
      <c r="G14" s="411">
        <v>1</v>
      </c>
      <c r="H14" s="415"/>
      <c r="I14" s="26">
        <v>1</v>
      </c>
      <c r="K14" t="s">
        <v>7</v>
      </c>
    </row>
    <row r="15" spans="1:11" x14ac:dyDescent="0.35">
      <c r="A15" s="32" t="s">
        <v>8</v>
      </c>
      <c r="B15" s="482">
        <v>1</v>
      </c>
      <c r="C15" s="25"/>
      <c r="D15" s="411">
        <v>1</v>
      </c>
      <c r="E15" s="25"/>
      <c r="F15" s="177"/>
      <c r="G15" s="411">
        <v>1</v>
      </c>
      <c r="H15" s="415"/>
      <c r="I15" s="26">
        <v>1</v>
      </c>
      <c r="K15" t="s">
        <v>8</v>
      </c>
    </row>
    <row r="16" spans="1:11" x14ac:dyDescent="0.35">
      <c r="A16" s="405" t="s">
        <v>450</v>
      </c>
      <c r="B16" s="482">
        <v>1</v>
      </c>
      <c r="C16" s="25"/>
      <c r="D16" s="411"/>
      <c r="E16" s="25"/>
      <c r="F16" s="177"/>
      <c r="G16" s="411"/>
      <c r="H16" s="415"/>
      <c r="I16" s="26"/>
      <c r="K16" t="s">
        <v>538</v>
      </c>
    </row>
    <row r="17" spans="1:11" x14ac:dyDescent="0.35">
      <c r="A17" s="405" t="s">
        <v>451</v>
      </c>
      <c r="B17" s="482">
        <v>1</v>
      </c>
      <c r="C17" s="25"/>
      <c r="D17" s="411"/>
      <c r="E17" s="25"/>
      <c r="F17" s="177"/>
      <c r="G17" s="411"/>
      <c r="H17" s="415"/>
      <c r="I17" s="26"/>
      <c r="K17" t="s">
        <v>538</v>
      </c>
    </row>
    <row r="18" spans="1:11" x14ac:dyDescent="0.35">
      <c r="A18" s="32" t="s">
        <v>9</v>
      </c>
      <c r="B18" s="482">
        <v>1</v>
      </c>
      <c r="C18" s="25"/>
      <c r="D18" s="411">
        <v>1</v>
      </c>
      <c r="E18" s="25"/>
      <c r="F18" s="177"/>
      <c r="G18" s="411">
        <v>1</v>
      </c>
      <c r="H18" s="415"/>
      <c r="I18" s="26">
        <v>1</v>
      </c>
      <c r="K18" t="s">
        <v>533</v>
      </c>
    </row>
    <row r="19" spans="1:11" x14ac:dyDescent="0.35">
      <c r="A19" s="32" t="s">
        <v>10</v>
      </c>
      <c r="B19" s="482">
        <v>1</v>
      </c>
      <c r="C19" s="25"/>
      <c r="D19" s="411"/>
      <c r="E19" s="25">
        <v>1</v>
      </c>
      <c r="F19" s="177"/>
      <c r="G19" s="411">
        <v>1</v>
      </c>
      <c r="H19" s="415"/>
      <c r="I19" s="26">
        <v>1</v>
      </c>
      <c r="K19" t="s">
        <v>10</v>
      </c>
    </row>
    <row r="20" spans="1:11" x14ac:dyDescent="0.35">
      <c r="A20" s="32" t="s">
        <v>55</v>
      </c>
      <c r="B20" s="482">
        <v>1</v>
      </c>
      <c r="C20" s="25"/>
      <c r="D20" s="411">
        <v>1</v>
      </c>
      <c r="E20" s="25"/>
      <c r="F20" s="177"/>
      <c r="G20" s="411">
        <v>1</v>
      </c>
      <c r="H20" s="415"/>
      <c r="I20" s="26">
        <v>1</v>
      </c>
      <c r="K20" t="s">
        <v>534</v>
      </c>
    </row>
    <row r="21" spans="1:11" x14ac:dyDescent="0.35">
      <c r="A21" s="32" t="s">
        <v>12</v>
      </c>
      <c r="B21" s="482">
        <v>1</v>
      </c>
      <c r="C21" s="25"/>
      <c r="D21" s="411"/>
      <c r="E21" s="25">
        <v>1</v>
      </c>
      <c r="F21" s="177"/>
      <c r="G21" s="411"/>
      <c r="H21" s="415">
        <v>1</v>
      </c>
      <c r="I21" s="26">
        <v>1</v>
      </c>
      <c r="K21" t="s">
        <v>12</v>
      </c>
    </row>
    <row r="22" spans="1:11" x14ac:dyDescent="0.35">
      <c r="A22" s="32" t="s">
        <v>13</v>
      </c>
      <c r="B22" s="482">
        <v>1</v>
      </c>
      <c r="C22" s="25"/>
      <c r="D22" s="411">
        <v>1</v>
      </c>
      <c r="E22" s="25"/>
      <c r="F22" s="177"/>
      <c r="G22" s="411">
        <v>1</v>
      </c>
      <c r="H22" s="415"/>
      <c r="I22" s="26">
        <v>1</v>
      </c>
      <c r="K22" t="s">
        <v>13</v>
      </c>
    </row>
    <row r="23" spans="1:11" x14ac:dyDescent="0.35">
      <c r="A23" s="32" t="s">
        <v>14</v>
      </c>
      <c r="B23" s="482">
        <v>1</v>
      </c>
      <c r="C23" s="25"/>
      <c r="D23" s="411"/>
      <c r="E23" s="25"/>
      <c r="F23" s="177">
        <v>1</v>
      </c>
      <c r="G23" s="411">
        <v>1</v>
      </c>
      <c r="H23" s="415"/>
      <c r="I23" s="26">
        <v>1</v>
      </c>
      <c r="K23" s="117" t="s">
        <v>14</v>
      </c>
    </row>
    <row r="24" spans="1:11" x14ac:dyDescent="0.35">
      <c r="A24" s="32" t="s">
        <v>15</v>
      </c>
      <c r="B24" s="482">
        <v>1</v>
      </c>
      <c r="C24" s="25"/>
      <c r="D24" s="411">
        <v>1</v>
      </c>
      <c r="E24" s="25"/>
      <c r="F24" s="177"/>
      <c r="G24" s="411">
        <v>1</v>
      </c>
      <c r="H24" s="415"/>
      <c r="I24" s="26">
        <v>1</v>
      </c>
      <c r="K24" t="s">
        <v>15</v>
      </c>
    </row>
    <row r="25" spans="1:11" x14ac:dyDescent="0.35">
      <c r="A25" s="32" t="s">
        <v>16</v>
      </c>
      <c r="B25" s="482">
        <v>1</v>
      </c>
      <c r="C25" s="25"/>
      <c r="D25" s="411"/>
      <c r="E25" s="25">
        <v>1</v>
      </c>
      <c r="F25" s="177"/>
      <c r="G25" s="411">
        <v>1</v>
      </c>
      <c r="H25" s="415"/>
      <c r="I25" s="26">
        <v>1</v>
      </c>
      <c r="K25" t="s">
        <v>16</v>
      </c>
    </row>
    <row r="26" spans="1:11" x14ac:dyDescent="0.35">
      <c r="A26" s="32" t="s">
        <v>173</v>
      </c>
      <c r="B26" s="482">
        <v>1</v>
      </c>
      <c r="C26" s="25"/>
      <c r="D26" s="411"/>
      <c r="E26" s="25"/>
      <c r="F26" s="177">
        <v>1</v>
      </c>
      <c r="G26" s="411">
        <v>1</v>
      </c>
      <c r="H26" s="415"/>
      <c r="I26" s="26">
        <v>1</v>
      </c>
      <c r="K26" s="117" t="s">
        <v>540</v>
      </c>
    </row>
    <row r="27" spans="1:11" x14ac:dyDescent="0.35">
      <c r="A27" s="32" t="s">
        <v>172</v>
      </c>
      <c r="B27" s="482">
        <v>1</v>
      </c>
      <c r="C27" s="25"/>
      <c r="D27" s="411">
        <v>1</v>
      </c>
      <c r="E27" s="25"/>
      <c r="F27" s="177"/>
      <c r="G27" s="411">
        <v>1</v>
      </c>
      <c r="H27" s="415"/>
      <c r="I27" s="26">
        <v>1</v>
      </c>
      <c r="K27" t="s">
        <v>172</v>
      </c>
    </row>
    <row r="28" spans="1:11" x14ac:dyDescent="0.35">
      <c r="A28" s="406" t="s">
        <v>171</v>
      </c>
      <c r="B28" s="482">
        <v>1</v>
      </c>
      <c r="C28" s="25"/>
      <c r="D28" s="484">
        <v>1</v>
      </c>
      <c r="E28" s="170"/>
      <c r="F28" s="412"/>
      <c r="G28" s="411">
        <v>1</v>
      </c>
      <c r="H28" s="415"/>
      <c r="I28" s="26">
        <v>1</v>
      </c>
      <c r="K28" t="s">
        <v>535</v>
      </c>
    </row>
    <row r="29" spans="1:11" x14ac:dyDescent="0.35">
      <c r="A29" s="32" t="s">
        <v>17</v>
      </c>
      <c r="B29" s="482">
        <v>1</v>
      </c>
      <c r="C29" s="25"/>
      <c r="D29" s="411">
        <v>1</v>
      </c>
      <c r="E29" s="25"/>
      <c r="F29" s="177"/>
      <c r="G29" s="411">
        <v>1</v>
      </c>
      <c r="H29" s="415"/>
      <c r="I29" s="26">
        <v>1</v>
      </c>
      <c r="K29" t="s">
        <v>17</v>
      </c>
    </row>
    <row r="30" spans="1:11" x14ac:dyDescent="0.35">
      <c r="A30" s="32" t="s">
        <v>18</v>
      </c>
      <c r="B30" s="482">
        <v>1</v>
      </c>
      <c r="C30" s="25"/>
      <c r="D30" s="411"/>
      <c r="E30" s="25"/>
      <c r="F30" s="177">
        <v>1</v>
      </c>
      <c r="G30" s="411"/>
      <c r="H30" s="415">
        <v>1</v>
      </c>
      <c r="I30" s="26">
        <v>1</v>
      </c>
      <c r="K30" t="s">
        <v>18</v>
      </c>
    </row>
    <row r="31" spans="1:11" x14ac:dyDescent="0.35">
      <c r="A31" s="32" t="s">
        <v>56</v>
      </c>
      <c r="B31" s="482">
        <v>1</v>
      </c>
      <c r="C31" s="25"/>
      <c r="D31" s="411">
        <v>1</v>
      </c>
      <c r="E31" s="25"/>
      <c r="F31" s="177"/>
      <c r="G31" s="411">
        <v>1</v>
      </c>
      <c r="H31" s="415"/>
      <c r="I31" s="26">
        <v>1</v>
      </c>
      <c r="K31" t="s">
        <v>536</v>
      </c>
    </row>
    <row r="32" spans="1:11" x14ac:dyDescent="0.35">
      <c r="A32" s="32" t="s">
        <v>19</v>
      </c>
      <c r="B32" s="482">
        <v>1</v>
      </c>
      <c r="C32" s="25"/>
      <c r="D32" s="411">
        <v>1</v>
      </c>
      <c r="E32" s="25"/>
      <c r="F32" s="177"/>
      <c r="G32" s="411">
        <v>1</v>
      </c>
      <c r="H32" s="415"/>
      <c r="I32" s="26">
        <v>1</v>
      </c>
      <c r="K32" t="s">
        <v>19</v>
      </c>
    </row>
    <row r="33" spans="1:11" x14ac:dyDescent="0.35">
      <c r="A33" s="32" t="s">
        <v>20</v>
      </c>
      <c r="B33" s="482">
        <v>1</v>
      </c>
      <c r="C33" s="25"/>
      <c r="D33" s="411"/>
      <c r="E33" s="25">
        <v>1</v>
      </c>
      <c r="F33" s="177"/>
      <c r="G33" s="411">
        <v>1</v>
      </c>
      <c r="H33" s="415"/>
      <c r="I33" s="26">
        <v>1</v>
      </c>
      <c r="K33" t="s">
        <v>20</v>
      </c>
    </row>
    <row r="34" spans="1:11" ht="15" thickBot="1" x14ac:dyDescent="0.4">
      <c r="A34" s="34" t="s">
        <v>54</v>
      </c>
      <c r="B34" s="483">
        <v>1</v>
      </c>
      <c r="C34" s="25"/>
      <c r="D34" s="413">
        <v>1</v>
      </c>
      <c r="E34" s="228"/>
      <c r="F34" s="299"/>
      <c r="G34" s="413"/>
      <c r="H34" s="416">
        <v>1</v>
      </c>
      <c r="I34" s="28">
        <v>1</v>
      </c>
      <c r="K34" s="117" t="s">
        <v>541</v>
      </c>
    </row>
    <row r="35" spans="1:11" ht="15" thickBot="1" x14ac:dyDescent="0.4">
      <c r="A35" s="398"/>
      <c r="B35" s="287"/>
      <c r="C35" s="1"/>
      <c r="D35" s="354">
        <f>SUM(D7:D34)</f>
        <v>16</v>
      </c>
      <c r="E35" s="314">
        <f>SUM(E7:E34)</f>
        <v>6</v>
      </c>
      <c r="F35" s="23">
        <f>SUM(F7:F34)</f>
        <v>4</v>
      </c>
      <c r="G35" s="287"/>
      <c r="H35" s="23">
        <f>SUM(H7:H34)</f>
        <v>4</v>
      </c>
      <c r="I35" s="23"/>
    </row>
    <row r="36" spans="1:11" ht="15" thickBot="1" x14ac:dyDescent="0.4">
      <c r="A36" s="417" t="s">
        <v>459</v>
      </c>
      <c r="B36" s="23">
        <f>SUM(B7:B35)</f>
        <v>27</v>
      </c>
      <c r="E36" s="395">
        <f>D35+E35</f>
        <v>22</v>
      </c>
      <c r="G36" s="23">
        <v>22</v>
      </c>
      <c r="I36" s="23">
        <f>SUM(I7:I35)</f>
        <v>26</v>
      </c>
    </row>
    <row r="38" spans="1:11" x14ac:dyDescent="0.35">
      <c r="D38" t="s">
        <v>452</v>
      </c>
    </row>
    <row r="39" spans="1:11" x14ac:dyDescent="0.35">
      <c r="D39" t="s">
        <v>453</v>
      </c>
    </row>
    <row r="41" spans="1:11" ht="15.5" x14ac:dyDescent="0.35">
      <c r="A41" s="396" t="s">
        <v>454</v>
      </c>
    </row>
    <row r="42" spans="1:11" x14ac:dyDescent="0.35">
      <c r="A42" s="397" t="s">
        <v>455</v>
      </c>
    </row>
    <row r="43" spans="1:11" x14ac:dyDescent="0.35">
      <c r="A43" s="397" t="s">
        <v>456</v>
      </c>
    </row>
  </sheetData>
  <mergeCells count="6">
    <mergeCell ref="D3:H3"/>
    <mergeCell ref="D5:F5"/>
    <mergeCell ref="G5:H5"/>
    <mergeCell ref="A1:I1"/>
    <mergeCell ref="A2:I2"/>
    <mergeCell ref="D4:H4"/>
  </mergeCells>
  <hyperlinks>
    <hyperlink ref="A42" r:id="rId1" xr:uid="{00000000-0004-0000-0700-000000000000}"/>
    <hyperlink ref="A43" r:id="rId2" xr:uid="{00000000-0004-0000-0700-000001000000}"/>
  </hyperlinks>
  <pageMargins left="0.7" right="0.7" top="0.75" bottom="0.75" header="0.3" footer="0.3"/>
  <pageSetup paperSize="9" orientation="portrait"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workbookViewId="0">
      <selection activeCell="F34" sqref="F34"/>
    </sheetView>
  </sheetViews>
  <sheetFormatPr baseColWidth="10" defaultRowHeight="14.5" x14ac:dyDescent="0.35"/>
  <cols>
    <col min="1" max="1" width="4.453125" customWidth="1"/>
    <col min="2" max="2" width="34.1796875" customWidth="1"/>
    <col min="3" max="3" width="9.1796875" customWidth="1"/>
    <col min="4" max="4" width="8.453125" customWidth="1"/>
  </cols>
  <sheetData>
    <row r="1" spans="1:5" ht="15" thickBot="1" x14ac:dyDescent="0.4">
      <c r="A1" s="141"/>
      <c r="B1" s="35" t="s">
        <v>85</v>
      </c>
      <c r="C1" s="582" t="s">
        <v>77</v>
      </c>
      <c r="D1" s="583"/>
      <c r="E1" s="117" t="s">
        <v>429</v>
      </c>
    </row>
    <row r="2" spans="1:5" ht="15" thickBot="1" x14ac:dyDescent="0.4">
      <c r="A2" s="584" t="s">
        <v>269</v>
      </c>
      <c r="B2" s="585"/>
      <c r="C2" s="585"/>
      <c r="D2" s="586"/>
    </row>
    <row r="3" spans="1:5" ht="15" thickBot="1" x14ac:dyDescent="0.4">
      <c r="A3" s="223" t="s">
        <v>198</v>
      </c>
      <c r="B3" s="39" t="s">
        <v>47</v>
      </c>
      <c r="C3" s="224" t="s">
        <v>88</v>
      </c>
      <c r="D3" s="225" t="s">
        <v>78</v>
      </c>
    </row>
    <row r="4" spans="1:5" x14ac:dyDescent="0.35">
      <c r="A4" s="152">
        <v>1</v>
      </c>
      <c r="B4" s="153" t="s">
        <v>0</v>
      </c>
      <c r="C4" s="147" t="s">
        <v>86</v>
      </c>
      <c r="D4" s="148">
        <v>1970</v>
      </c>
    </row>
    <row r="5" spans="1:5" x14ac:dyDescent="0.35">
      <c r="A5" s="154">
        <v>2</v>
      </c>
      <c r="B5" s="155" t="s">
        <v>1</v>
      </c>
      <c r="C5" s="147" t="s">
        <v>86</v>
      </c>
      <c r="D5" s="149" t="s">
        <v>174</v>
      </c>
    </row>
    <row r="6" spans="1:5" x14ac:dyDescent="0.35">
      <c r="A6" s="156">
        <v>3</v>
      </c>
      <c r="B6" s="148" t="s">
        <v>80</v>
      </c>
      <c r="C6" s="147" t="s">
        <v>86</v>
      </c>
      <c r="D6" s="148">
        <v>1949</v>
      </c>
    </row>
    <row r="7" spans="1:5" x14ac:dyDescent="0.35">
      <c r="A7" s="154">
        <v>4</v>
      </c>
      <c r="B7" s="148" t="s">
        <v>3</v>
      </c>
      <c r="C7" s="147" t="s">
        <v>86</v>
      </c>
      <c r="D7" s="148">
        <v>1951</v>
      </c>
    </row>
    <row r="8" spans="1:5" x14ac:dyDescent="0.35">
      <c r="A8" s="156">
        <v>5</v>
      </c>
      <c r="B8" s="155" t="s">
        <v>4</v>
      </c>
      <c r="C8" s="147" t="s">
        <v>86</v>
      </c>
      <c r="D8" s="148">
        <v>1951</v>
      </c>
    </row>
    <row r="9" spans="1:5" x14ac:dyDescent="0.35">
      <c r="A9" s="154">
        <v>6</v>
      </c>
      <c r="B9" s="155" t="s">
        <v>5</v>
      </c>
      <c r="C9" s="147" t="s">
        <v>86</v>
      </c>
      <c r="D9" s="148">
        <v>1951</v>
      </c>
    </row>
    <row r="10" spans="1:5" x14ac:dyDescent="0.35">
      <c r="A10" s="156">
        <v>7</v>
      </c>
      <c r="B10" s="155" t="s">
        <v>6</v>
      </c>
      <c r="C10" s="147" t="s">
        <v>86</v>
      </c>
      <c r="D10" s="148">
        <v>1915</v>
      </c>
    </row>
    <row r="11" spans="1:5" x14ac:dyDescent="0.35">
      <c r="A11" s="154">
        <v>8</v>
      </c>
      <c r="B11" s="148" t="s">
        <v>7</v>
      </c>
      <c r="C11" s="147" t="s">
        <v>86</v>
      </c>
      <c r="D11" s="148">
        <v>1967</v>
      </c>
    </row>
    <row r="12" spans="1:5" x14ac:dyDescent="0.35">
      <c r="A12" s="156">
        <v>9</v>
      </c>
      <c r="B12" s="148" t="s">
        <v>8</v>
      </c>
      <c r="C12" s="147" t="s">
        <v>86</v>
      </c>
      <c r="D12" s="148">
        <v>1984</v>
      </c>
    </row>
    <row r="13" spans="1:5" x14ac:dyDescent="0.35">
      <c r="A13" s="154">
        <v>10</v>
      </c>
      <c r="B13" s="155" t="s">
        <v>9</v>
      </c>
      <c r="C13" s="147" t="s">
        <v>86</v>
      </c>
      <c r="D13" s="149" t="s">
        <v>174</v>
      </c>
    </row>
    <row r="14" spans="1:5" x14ac:dyDescent="0.35">
      <c r="A14" s="156">
        <v>11</v>
      </c>
      <c r="B14" s="148" t="s">
        <v>81</v>
      </c>
      <c r="C14" s="147" t="s">
        <v>86</v>
      </c>
      <c r="D14" s="148">
        <v>1956</v>
      </c>
    </row>
    <row r="15" spans="1:5" x14ac:dyDescent="0.35">
      <c r="A15" s="154">
        <v>12</v>
      </c>
      <c r="B15" s="148" t="s">
        <v>83</v>
      </c>
      <c r="C15" s="147" t="s">
        <v>86</v>
      </c>
      <c r="D15" s="149" t="s">
        <v>174</v>
      </c>
    </row>
    <row r="16" spans="1:5" x14ac:dyDescent="0.35">
      <c r="A16" s="156">
        <v>13</v>
      </c>
      <c r="B16" s="148" t="s">
        <v>12</v>
      </c>
      <c r="C16" s="147" t="s">
        <v>86</v>
      </c>
      <c r="D16" s="148">
        <v>1962</v>
      </c>
    </row>
    <row r="17" spans="1:4" x14ac:dyDescent="0.35">
      <c r="A17" s="154">
        <v>14</v>
      </c>
      <c r="B17" s="148" t="s">
        <v>13</v>
      </c>
      <c r="C17" s="147" t="s">
        <v>86</v>
      </c>
      <c r="D17" s="148">
        <v>1968</v>
      </c>
    </row>
    <row r="18" spans="1:4" x14ac:dyDescent="0.35">
      <c r="A18" s="156">
        <v>15</v>
      </c>
      <c r="B18" s="148" t="s">
        <v>14</v>
      </c>
      <c r="C18" s="147" t="s">
        <v>86</v>
      </c>
      <c r="D18" s="149" t="s">
        <v>174</v>
      </c>
    </row>
    <row r="19" spans="1:4" x14ac:dyDescent="0.35">
      <c r="A19" s="154">
        <v>16</v>
      </c>
      <c r="B19" s="148" t="s">
        <v>15</v>
      </c>
      <c r="C19" s="147" t="s">
        <v>86</v>
      </c>
      <c r="D19" s="149" t="s">
        <v>174</v>
      </c>
    </row>
    <row r="20" spans="1:4" x14ac:dyDescent="0.35">
      <c r="A20" s="156">
        <v>17</v>
      </c>
      <c r="B20" s="148" t="s">
        <v>16</v>
      </c>
      <c r="C20" s="147" t="s">
        <v>86</v>
      </c>
      <c r="D20" s="148">
        <v>1941</v>
      </c>
    </row>
    <row r="21" spans="1:4" x14ac:dyDescent="0.35">
      <c r="A21" s="154">
        <v>18</v>
      </c>
      <c r="B21" s="155" t="s">
        <v>216</v>
      </c>
      <c r="C21" s="147" t="s">
        <v>86</v>
      </c>
      <c r="D21" s="148">
        <v>1951</v>
      </c>
    </row>
    <row r="22" spans="1:4" x14ac:dyDescent="0.35">
      <c r="A22" s="156">
        <v>19</v>
      </c>
      <c r="B22" s="155" t="s">
        <v>217</v>
      </c>
      <c r="C22" s="147" t="s">
        <v>86</v>
      </c>
      <c r="D22" s="148">
        <v>1924</v>
      </c>
    </row>
    <row r="23" spans="1:4" x14ac:dyDescent="0.35">
      <c r="A23" s="154">
        <v>20</v>
      </c>
      <c r="B23" s="155" t="s">
        <v>218</v>
      </c>
      <c r="C23" s="147" t="s">
        <v>86</v>
      </c>
      <c r="D23" s="148">
        <v>1951</v>
      </c>
    </row>
    <row r="24" spans="1:4" x14ac:dyDescent="0.35">
      <c r="A24" s="156">
        <v>21</v>
      </c>
      <c r="B24" s="148" t="s">
        <v>17</v>
      </c>
      <c r="C24" s="147" t="s">
        <v>86</v>
      </c>
      <c r="D24" s="148">
        <v>1990</v>
      </c>
    </row>
    <row r="25" spans="1:4" x14ac:dyDescent="0.35">
      <c r="A25" s="154">
        <v>22</v>
      </c>
      <c r="B25" s="148" t="s">
        <v>82</v>
      </c>
      <c r="C25" s="147" t="s">
        <v>86</v>
      </c>
      <c r="D25" s="148">
        <v>1959</v>
      </c>
    </row>
    <row r="26" spans="1:4" x14ac:dyDescent="0.35">
      <c r="A26" s="156">
        <v>23</v>
      </c>
      <c r="B26" s="155" t="s">
        <v>56</v>
      </c>
      <c r="C26" s="147" t="s">
        <v>86</v>
      </c>
      <c r="D26" s="148">
        <v>1974</v>
      </c>
    </row>
    <row r="27" spans="1:4" x14ac:dyDescent="0.35">
      <c r="A27" s="154">
        <v>24</v>
      </c>
      <c r="B27" s="148" t="s">
        <v>19</v>
      </c>
      <c r="C27" s="147" t="s">
        <v>86</v>
      </c>
      <c r="D27" s="148">
        <v>1967</v>
      </c>
    </row>
    <row r="28" spans="1:4" x14ac:dyDescent="0.35">
      <c r="A28" s="156">
        <v>25</v>
      </c>
      <c r="B28" s="148" t="s">
        <v>20</v>
      </c>
      <c r="C28" s="147" t="s">
        <v>86</v>
      </c>
      <c r="D28" s="148">
        <v>1975</v>
      </c>
    </row>
    <row r="29" spans="1:4" x14ac:dyDescent="0.35">
      <c r="A29" s="154">
        <v>26</v>
      </c>
      <c r="B29" s="157" t="s">
        <v>21</v>
      </c>
      <c r="C29" s="147" t="s">
        <v>87</v>
      </c>
      <c r="D29" s="149" t="s">
        <v>87</v>
      </c>
    </row>
    <row r="30" spans="1:4" ht="15" thickBot="1" x14ac:dyDescent="0.4">
      <c r="A30" s="150"/>
      <c r="B30" s="151" t="s">
        <v>29</v>
      </c>
      <c r="C30" s="188" t="s">
        <v>430</v>
      </c>
      <c r="D30" s="162"/>
    </row>
  </sheetData>
  <mergeCells count="2">
    <mergeCell ref="C1:D1"/>
    <mergeCell ref="A2:D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Geography</vt:lpstr>
      <vt:lpstr>Choice not to have an army</vt:lpstr>
      <vt:lpstr>History and Non-militarisation</vt:lpstr>
      <vt:lpstr>Grading</vt:lpstr>
      <vt:lpstr>Membership Organizations</vt:lpstr>
      <vt:lpstr>Peace and Security treaties</vt:lpstr>
      <vt:lpstr>Human rights treaties</vt:lpstr>
      <vt:lpstr>Other lists of non-militarised </vt:lpstr>
      <vt:lpstr>Gender indicators</vt:lpstr>
      <vt:lpstr>Non-militarisation candidates</vt:lpstr>
      <vt:lpstr>Education indicators</vt:lpstr>
      <vt:lpstr>Economic indicators</vt:lpstr>
      <vt:lpstr>Crime and violence indicators</vt:lpstr>
      <vt:lpstr>Updates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dc:creator>
  <cp:lastModifiedBy>BARBEY Christophe</cp:lastModifiedBy>
  <dcterms:created xsi:type="dcterms:W3CDTF">2014-11-21T09:12:54Z</dcterms:created>
  <dcterms:modified xsi:type="dcterms:W3CDTF">2025-06-18T07:20:44Z</dcterms:modified>
</cp:coreProperties>
</file>